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esktop\Costos 3 pate II\"/>
    </mc:Choice>
  </mc:AlternateContent>
  <bookViews>
    <workbookView xWindow="0" yWindow="0" windowWidth="15360" windowHeight="5235" activeTab="2"/>
  </bookViews>
  <sheets>
    <sheet name="Ejercicio 6" sheetId="2" r:id="rId1"/>
    <sheet name="Ejercicio 7" sheetId="3" r:id="rId2"/>
    <sheet name="Ejercicio 8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75" i="3" l="1"/>
  <c r="AW174" i="3"/>
  <c r="AV174" i="3"/>
  <c r="AS174" i="3"/>
  <c r="AR174" i="3"/>
  <c r="AS173" i="3"/>
  <c r="AR173" i="3"/>
  <c r="AR179" i="3" s="1"/>
  <c r="BB173" i="3" s="1"/>
  <c r="BB174" i="3" s="1"/>
  <c r="BB175" i="3" s="1"/>
  <c r="BB179" i="3" s="1"/>
  <c r="BA141" i="3"/>
  <c r="AZ140" i="3"/>
  <c r="AW140" i="3"/>
  <c r="AV140" i="3"/>
  <c r="AS140" i="3"/>
  <c r="AR140" i="3"/>
  <c r="AZ139" i="3"/>
  <c r="AZ144" i="3" s="1"/>
  <c r="AW139" i="3"/>
  <c r="AV139" i="3"/>
  <c r="AV144" i="3" s="1"/>
  <c r="AS139" i="3"/>
  <c r="AR139" i="3"/>
  <c r="AS138" i="3"/>
  <c r="AR138" i="3"/>
  <c r="AP98" i="3"/>
  <c r="AL97" i="3"/>
  <c r="AH96" i="3"/>
  <c r="AR144" i="3" l="1"/>
  <c r="BB138" i="3" s="1"/>
  <c r="BB139" i="3" s="1"/>
  <c r="BB140" i="3" s="1"/>
  <c r="BB144" i="3" s="1"/>
  <c r="AS141" i="3"/>
  <c r="W227" i="3"/>
  <c r="W226" i="3"/>
  <c r="W225" i="3"/>
  <c r="U221" i="3"/>
  <c r="U233" i="3" s="1"/>
  <c r="W233" i="3" s="1"/>
  <c r="X233" i="3" s="1"/>
  <c r="U220" i="3"/>
  <c r="U232" i="3" s="1"/>
  <c r="W232" i="3" s="1"/>
  <c r="X232" i="3" s="1"/>
  <c r="U219" i="3"/>
  <c r="U231" i="3" s="1"/>
  <c r="W231" i="3" s="1"/>
  <c r="X231" i="3" s="1"/>
  <c r="V209" i="3"/>
  <c r="W209" i="3" s="1"/>
  <c r="V208" i="3"/>
  <c r="W208" i="3" s="1"/>
  <c r="V207" i="3"/>
  <c r="W207" i="3" s="1"/>
  <c r="V203" i="3"/>
  <c r="U215" i="3" s="1"/>
  <c r="U227" i="3" s="1"/>
  <c r="V202" i="3"/>
  <c r="U214" i="3" s="1"/>
  <c r="V201" i="3"/>
  <c r="V200" i="3"/>
  <c r="U199" i="3"/>
  <c r="U213" i="3" s="1"/>
  <c r="T199" i="3"/>
  <c r="V199" i="3" l="1"/>
  <c r="U226" i="3"/>
  <c r="T220" i="3"/>
  <c r="V220" i="3" s="1"/>
  <c r="W220" i="3" s="1"/>
  <c r="V214" i="3"/>
  <c r="W214" i="3" s="1"/>
  <c r="U225" i="3"/>
  <c r="V213" i="3"/>
  <c r="W213" i="3" s="1"/>
  <c r="T219" i="3" s="1"/>
  <c r="V219" i="3" s="1"/>
  <c r="W219" i="3" s="1"/>
  <c r="V215" i="3"/>
  <c r="W215" i="3" s="1"/>
  <c r="T221" i="3"/>
  <c r="V221" i="3" s="1"/>
  <c r="W221" i="3" s="1"/>
  <c r="AL190" i="3" l="1"/>
  <c r="AB190" i="3"/>
  <c r="AH186" i="3"/>
  <c r="AI187" i="3" s="1"/>
  <c r="AH190" i="3" s="1"/>
  <c r="AB185" i="3"/>
  <c r="U185" i="3"/>
  <c r="U184" i="3"/>
  <c r="W187" i="3" s="1"/>
  <c r="T190" i="3" s="1"/>
  <c r="AM161" i="3"/>
  <c r="AI161" i="3"/>
  <c r="AC161" i="3"/>
  <c r="AI157" i="3"/>
  <c r="AC157" i="3"/>
  <c r="AC156" i="3"/>
  <c r="V156" i="3"/>
  <c r="V155" i="3"/>
  <c r="AL133" i="3"/>
  <c r="AH133" i="3"/>
  <c r="AH129" i="3"/>
  <c r="AB128" i="3"/>
  <c r="U127" i="3"/>
  <c r="Z106" i="3" l="1"/>
  <c r="AA104" i="3"/>
  <c r="AA103" i="3"/>
  <c r="AA102" i="3"/>
  <c r="Z101" i="3"/>
  <c r="W101" i="3"/>
  <c r="Z99" i="3"/>
  <c r="AB99" i="3" s="1"/>
  <c r="AB100" i="3" l="1"/>
  <c r="Y99" i="3"/>
  <c r="Y100" i="3"/>
  <c r="AB101" i="3"/>
  <c r="AB102" i="3" l="1"/>
  <c r="AB103" i="3" s="1"/>
  <c r="AB104" i="3" s="1"/>
  <c r="AB105" i="3" s="1"/>
  <c r="Y101" i="3"/>
  <c r="AB106" i="3" l="1"/>
  <c r="Y106" i="3" s="1"/>
  <c r="Y105" i="3"/>
  <c r="Z90" i="3" l="1"/>
  <c r="Z89" i="3"/>
  <c r="Z88" i="3"/>
  <c r="W87" i="3"/>
  <c r="W88" i="3" s="1"/>
  <c r="Z86" i="3"/>
  <c r="Z85" i="3"/>
  <c r="AA84" i="3"/>
  <c r="W82" i="3"/>
  <c r="Z82" i="3" s="1"/>
  <c r="AB83" i="3" s="1"/>
  <c r="W84" i="3" l="1"/>
  <c r="AB84" i="3"/>
  <c r="AB85" i="3" s="1"/>
  <c r="Y84" i="3"/>
  <c r="Y83" i="3"/>
  <c r="AB82" i="3"/>
  <c r="B91" i="3"/>
  <c r="AB86" i="3" l="1"/>
  <c r="Y85" i="3"/>
  <c r="AC67" i="2"/>
  <c r="AC61" i="2"/>
  <c r="AC62" i="2" s="1"/>
  <c r="AC60" i="2"/>
  <c r="AC50" i="2"/>
  <c r="AD49" i="2"/>
  <c r="AD48" i="2"/>
  <c r="AD47" i="2"/>
  <c r="AD50" i="2" s="1"/>
  <c r="Y87" i="3" l="1"/>
  <c r="AA87" i="3" s="1"/>
  <c r="AB87" i="3" s="1"/>
  <c r="AB88" i="3" s="1"/>
  <c r="Y86" i="3"/>
  <c r="AC66" i="2"/>
  <c r="AC68" i="2" s="1"/>
  <c r="AD68" i="2" s="1"/>
  <c r="AF70" i="2" s="1"/>
  <c r="AC63" i="2"/>
  <c r="AA39" i="2"/>
  <c r="AA29" i="2"/>
  <c r="AC28" i="2"/>
  <c r="AB28" i="2"/>
  <c r="AB38" i="2" s="1"/>
  <c r="AC38" i="2" s="1"/>
  <c r="AC27" i="2"/>
  <c r="AB27" i="2"/>
  <c r="AB37" i="2" s="1"/>
  <c r="AC37" i="2" s="1"/>
  <c r="AK26" i="2"/>
  <c r="AB26" i="2"/>
  <c r="AB36" i="2" s="1"/>
  <c r="AC36" i="2" s="1"/>
  <c r="AC39" i="2" s="1"/>
  <c r="AS18" i="2"/>
  <c r="AK14" i="2"/>
  <c r="AU11" i="2"/>
  <c r="Y88" i="3" l="1"/>
  <c r="AB89" i="3"/>
  <c r="AC26" i="2"/>
  <c r="AC29" i="2" s="1"/>
  <c r="AB90" i="3" l="1"/>
  <c r="Y90" i="3" s="1"/>
  <c r="Y89" i="3"/>
  <c r="X68" i="2"/>
  <c r="W62" i="2"/>
  <c r="V62" i="2"/>
  <c r="X60" i="2"/>
  <c r="X59" i="2"/>
  <c r="X62" i="2" s="1"/>
  <c r="X58" i="2"/>
  <c r="W51" i="2"/>
  <c r="X49" i="2"/>
  <c r="X48" i="2"/>
  <c r="V47" i="2"/>
  <c r="X47" i="2" s="1"/>
  <c r="X51" i="2" s="1"/>
  <c r="W40" i="2"/>
  <c r="V40" i="2"/>
  <c r="X38" i="2"/>
  <c r="X37" i="2"/>
  <c r="X36" i="2"/>
  <c r="X40" i="2" s="1"/>
  <c r="V51" i="2" l="1"/>
  <c r="V26" i="2"/>
  <c r="W25" i="2"/>
  <c r="W24" i="2"/>
  <c r="W23" i="2"/>
  <c r="W26" i="2" s="1"/>
  <c r="V17" i="2"/>
  <c r="W16" i="2"/>
  <c r="W15" i="2"/>
  <c r="W14" i="2"/>
  <c r="W17" i="2" s="1"/>
  <c r="P39" i="2"/>
  <c r="P40" i="2"/>
  <c r="P41" i="2"/>
  <c r="P42" i="2"/>
  <c r="P61" i="2"/>
  <c r="P60" i="2"/>
  <c r="P59" i="2"/>
  <c r="P62" i="2" s="1"/>
  <c r="B13" i="2" s="1"/>
  <c r="P56" i="2"/>
  <c r="P55" i="2"/>
  <c r="P54" i="2"/>
  <c r="P57" i="2" s="1"/>
  <c r="H13" i="2" s="1"/>
  <c r="C15" i="2" s="1"/>
  <c r="G5" i="2" s="1"/>
  <c r="P51" i="2"/>
  <c r="P50" i="2"/>
  <c r="P49" i="2"/>
  <c r="P52" i="2" s="1"/>
  <c r="C25" i="2" s="1"/>
  <c r="G21" i="2" s="1"/>
  <c r="P46" i="2"/>
  <c r="P45" i="2"/>
  <c r="P44" i="2"/>
  <c r="P47" i="2" s="1"/>
  <c r="C24" i="2" s="1"/>
  <c r="B7" i="2" s="1"/>
  <c r="B31" i="2"/>
  <c r="C14" i="2" s="1"/>
  <c r="P36" i="2"/>
  <c r="P35" i="2"/>
  <c r="P34" i="2"/>
  <c r="P37" i="2" s="1"/>
  <c r="C23" i="2" s="1"/>
  <c r="B15" i="2" s="1"/>
  <c r="P25" i="2"/>
  <c r="P24" i="2"/>
  <c r="P23" i="2"/>
  <c r="P26" i="2" s="1"/>
  <c r="C13" i="2" s="1"/>
  <c r="B30" i="2" s="1"/>
  <c r="P20" i="2"/>
  <c r="P19" i="2"/>
  <c r="P18" i="2"/>
  <c r="P21" i="2" s="1"/>
  <c r="B6" i="2" s="1"/>
  <c r="C22" i="2" s="1"/>
  <c r="P15" i="2"/>
  <c r="P14" i="2"/>
  <c r="P16" i="2" s="1"/>
  <c r="B14" i="2" s="1"/>
  <c r="C21" i="2" s="1"/>
  <c r="P13" i="2"/>
  <c r="C5" i="2"/>
  <c r="B21" i="2" s="1"/>
  <c r="G226" i="4" l="1"/>
  <c r="G225" i="4"/>
  <c r="D225" i="4"/>
  <c r="G224" i="4"/>
  <c r="D224" i="4"/>
  <c r="G223" i="4"/>
  <c r="G219" i="4"/>
  <c r="G218" i="4"/>
  <c r="G217" i="4"/>
  <c r="G213" i="4"/>
  <c r="G212" i="4"/>
  <c r="D212" i="4"/>
  <c r="G211" i="4"/>
  <c r="C200" i="4"/>
  <c r="E185" i="4"/>
  <c r="E181" i="4"/>
  <c r="E186" i="4" s="1"/>
  <c r="E180" i="4"/>
  <c r="E177" i="4"/>
  <c r="F170" i="4"/>
  <c r="E164" i="4"/>
  <c r="E160" i="4"/>
  <c r="E157" i="4"/>
  <c r="E161" i="4" s="1"/>
  <c r="F165" i="4" s="1"/>
  <c r="F166" i="4" s="1"/>
  <c r="F168" i="4" s="1"/>
  <c r="F171" i="4" s="1"/>
  <c r="E155" i="4"/>
  <c r="D153" i="4"/>
  <c r="G142" i="4"/>
  <c r="G141" i="4"/>
  <c r="G143" i="4" s="1"/>
  <c r="D141" i="4"/>
  <c r="G140" i="4"/>
  <c r="G135" i="4"/>
  <c r="G134" i="4"/>
  <c r="G133" i="4"/>
  <c r="G129" i="4"/>
  <c r="G128" i="4"/>
  <c r="D128" i="4"/>
  <c r="I68" i="4"/>
  <c r="F68" i="4"/>
  <c r="E68" i="4"/>
  <c r="J67" i="4"/>
  <c r="J68" i="4" s="1"/>
  <c r="I67" i="4"/>
  <c r="E67" i="4"/>
  <c r="J66" i="4"/>
  <c r="H66" i="4"/>
  <c r="E66" i="4"/>
  <c r="J65" i="4"/>
  <c r="G65" i="4"/>
  <c r="E59" i="4"/>
  <c r="E58" i="4"/>
  <c r="G53" i="4"/>
  <c r="G52" i="4"/>
  <c r="E52" i="4"/>
  <c r="G51" i="4"/>
  <c r="E51" i="4"/>
  <c r="G50" i="4"/>
  <c r="E50" i="4"/>
  <c r="G46" i="4"/>
  <c r="G45" i="4"/>
  <c r="G44" i="4"/>
  <c r="G43" i="4"/>
</calcChain>
</file>

<file path=xl/sharedStrings.xml><?xml version="1.0" encoding="utf-8"?>
<sst xmlns="http://schemas.openxmlformats.org/spreadsheetml/2006/main" count="995" uniqueCount="522">
  <si>
    <t>LA COMPAÑÍA LOS GORRIONES LE PROPORCIONA LA INFORMACION REFERENTE A SU PERIODO DEL MES DE ENERO Y SOLICITA:</t>
  </si>
  <si>
    <t>1.-  REGISTRAR EN ESQUEMAS DE MAYOR HASTA LA OBTENCION DE LA UTILIDAD DEL EJERCICIO.</t>
  </si>
  <si>
    <t>2.- REGISTRAR EN TARJETAS DE ALMACEN UTILIZANDO COSTOS PROMEDIO.</t>
  </si>
  <si>
    <t>3.- OBTENER LAS DESVIACIONES Y HACER SU ANALISIS CORRESPONDIENTE.</t>
  </si>
  <si>
    <t>4.-  ELABORAR EL ESTADO DE COSTO DE PRODUCCION.</t>
  </si>
  <si>
    <t>SALDOS INICIALES AL 1° DE ENERO:</t>
  </si>
  <si>
    <t>MATERIA PRIMA 2,000 METROS A $ 8 C/U</t>
  </si>
  <si>
    <t>PRODUCCION EN PROCESO: 500 UNIDADES AL 40 % DE AVANCE</t>
  </si>
  <si>
    <t>PRODUCCION TERMINADA: 500 UNIDADES A $ 600 CADA UNA.</t>
  </si>
  <si>
    <t>BANCOS  $ 280,000</t>
  </si>
  <si>
    <t>HOJA DE COSTOS UNITARIOS ESTANDAR</t>
  </si>
  <si>
    <t>MATERIA PRIMA</t>
  </si>
  <si>
    <t>20 M   A  $ 8.5</t>
  </si>
  <si>
    <t>SUELDOS Y SALARIOS</t>
  </si>
  <si>
    <t>10 HRS. A 20 C/U</t>
  </si>
  <si>
    <t>GASTOS INDIRECTOS</t>
  </si>
  <si>
    <t>10 HRS  A 23 C/U</t>
  </si>
  <si>
    <t>LOS DATOS UTILIZADOS PARA OBTENER LA CUOTA DE GASTOS INDIRECTOS FUERON:</t>
  </si>
  <si>
    <t>PRESUPUESTO</t>
  </si>
  <si>
    <t>HORAS DE MANO DE OBRA</t>
  </si>
  <si>
    <t xml:space="preserve">OPERACIONES DEL MES: </t>
  </si>
  <si>
    <t>1.- SE COMPRARON 25,000 METROS A % 9 C/U PAGANDO CON CHEQUE.</t>
  </si>
  <si>
    <t>2.- SE ENVIARON A PRODUCCION 19,500 METROS DE MATERIA PRIMA.</t>
  </si>
  <si>
    <t>3.- SE APLICO LA NOMINA DE LA PRIMERA QUINCENA, QUE CORRESPONDE A 6,050 HORAS A $ 21 C/U.</t>
  </si>
  <si>
    <t>4.- SE ENVIARON A PRODUCCION 4,500 KILOGRAMOS DE MATERIA PRIMA.</t>
  </si>
  <si>
    <t>5.- SE APLICO LA NOMINA DE LA SEGUNDA QUINCENA CORRESPONDIENTE A 6,000 HORAS A $ 21 C/U.</t>
  </si>
  <si>
    <t>6.- LOS GASTOS INDIRECTOS DEL PERIODO FUERON $ 328,000.</t>
  </si>
  <si>
    <t>7.- LOS GASTOS DE VENTA FUERON $ 180,000 Y LOS DE ADMINISTRACION $ 150,000.</t>
  </si>
  <si>
    <t>INFORME DE PRODUCCION:</t>
  </si>
  <si>
    <t>PRODUCCION TERMINADA 1,000 UNIDADES.</t>
  </si>
  <si>
    <t>PRODUCCION EN PROCESO 800 UNIDADES AL 50 % DE AVANCE.</t>
  </si>
  <si>
    <t>PRODUCCION VENDIDA 1,000 A $ 1,350 CADA UNA AL CONTADO.</t>
  </si>
  <si>
    <t>VALUACION DE LA PRODUCCION</t>
  </si>
  <si>
    <t xml:space="preserve">PRODUCCION TERMINADA A COSTO ESTANDAR </t>
  </si>
  <si>
    <t>ELEMENTOS DEL COSTO</t>
  </si>
  <si>
    <t>UNIDADES</t>
  </si>
  <si>
    <t>CONSUMO POR UNIDAD</t>
  </si>
  <si>
    <t xml:space="preserve">TOTAL </t>
  </si>
  <si>
    <t>COSTO UNITARIO</t>
  </si>
  <si>
    <t>TOTAL</t>
  </si>
  <si>
    <t>MATERIA PRIMA DIRECTA</t>
  </si>
  <si>
    <t>MANO DE OBRA DIRECTA</t>
  </si>
  <si>
    <t>GASTOS INDIRECTOS DE FABRICACION</t>
  </si>
  <si>
    <t>PRODUCCION EN PROCESO A COSTO ESTANDAR</t>
  </si>
  <si>
    <t xml:space="preserve">PRODUCCION VENDIDA </t>
  </si>
  <si>
    <t xml:space="preserve">A COSTO ESTANDAR </t>
  </si>
  <si>
    <t>A PRECIO DE VENTA</t>
  </si>
  <si>
    <t>TARJETA DE ALMACEN (COSTOS PROMEDIOS)</t>
  </si>
  <si>
    <t>FECHA</t>
  </si>
  <si>
    <t xml:space="preserve">REFERENCIA </t>
  </si>
  <si>
    <t>PRECIO UNITARIO</t>
  </si>
  <si>
    <t>PRECIO PROMEDIO</t>
  </si>
  <si>
    <t>VALORES</t>
  </si>
  <si>
    <t>ENTRADAS</t>
  </si>
  <si>
    <t xml:space="preserve">SALIDAS </t>
  </si>
  <si>
    <t>EXIATENCIA</t>
  </si>
  <si>
    <t>D</t>
  </si>
  <si>
    <t>H</t>
  </si>
  <si>
    <t>SALDO</t>
  </si>
  <si>
    <t xml:space="preserve">1 DE ABRIL </t>
  </si>
  <si>
    <t>INV. INICIAL</t>
  </si>
  <si>
    <t>OPERACIÓN 1</t>
  </si>
  <si>
    <t>COMPRA</t>
  </si>
  <si>
    <t>OPERACIÓN 2</t>
  </si>
  <si>
    <t>PRODUCCION</t>
  </si>
  <si>
    <t>OPERACIÓN 4</t>
  </si>
  <si>
    <t>ESQUEMAS DE MAYOR</t>
  </si>
  <si>
    <t>INV. PRODUCCION EN PROCESO</t>
  </si>
  <si>
    <t>ALMACEN DE MATERIA PRIMA</t>
  </si>
  <si>
    <t>PRODUCCION TERMINADA</t>
  </si>
  <si>
    <t>BANCOS</t>
  </si>
  <si>
    <t>S)          16,000</t>
  </si>
  <si>
    <t>173,940  (2</t>
  </si>
  <si>
    <t>S)       300,000</t>
  </si>
  <si>
    <t>420,000  (10</t>
  </si>
  <si>
    <t>S)    120,000</t>
  </si>
  <si>
    <t>120,000  (T1</t>
  </si>
  <si>
    <t>S)     280,000</t>
  </si>
  <si>
    <t>225,000  (1</t>
  </si>
  <si>
    <t>1)        225,000</t>
  </si>
  <si>
    <t>40,140    (4</t>
  </si>
  <si>
    <t>8)       600,000</t>
  </si>
  <si>
    <t>9)    240,000</t>
  </si>
  <si>
    <t>11)   945,000</t>
  </si>
  <si>
    <t>S)            26,920</t>
  </si>
  <si>
    <t>S)       480,0000</t>
  </si>
  <si>
    <t>S)   1,000,000</t>
  </si>
  <si>
    <t>SUELDOS Y SALARIOS POR APLICAR</t>
  </si>
  <si>
    <t>PRODUCCION EN PROCESO</t>
  </si>
  <si>
    <t>GASTOS DE VENTA</t>
  </si>
  <si>
    <t>GASTOS DE ADMINISTRACION</t>
  </si>
  <si>
    <t>T1)      120,000</t>
  </si>
  <si>
    <t>600,000  (8</t>
  </si>
  <si>
    <t>127,050  (3</t>
  </si>
  <si>
    <t>7)     180,000</t>
  </si>
  <si>
    <t>180,000 (T2</t>
  </si>
  <si>
    <t>7)      150,000</t>
  </si>
  <si>
    <t>150,000  (T3</t>
  </si>
  <si>
    <t>2)         173,940</t>
  </si>
  <si>
    <t>240,000  (9</t>
  </si>
  <si>
    <t>126,000  (5</t>
  </si>
  <si>
    <t>3)         127,050</t>
  </si>
  <si>
    <t>4)           40,140</t>
  </si>
  <si>
    <t>5)         126,000</t>
  </si>
  <si>
    <t>6)         328,000</t>
  </si>
  <si>
    <t>12)       75,130</t>
  </si>
  <si>
    <t>75,130  (S</t>
  </si>
  <si>
    <t>VARIAS CUENTAS</t>
  </si>
  <si>
    <t>COSTO DE VENTAS</t>
  </si>
  <si>
    <t>VENTAS</t>
  </si>
  <si>
    <t>DESVIACION DE MATERIA PRIMA</t>
  </si>
  <si>
    <t>328,000   (6</t>
  </si>
  <si>
    <t>10)    420,000</t>
  </si>
  <si>
    <t>420,000  (T4</t>
  </si>
  <si>
    <t>T5)  945,000</t>
  </si>
  <si>
    <t>945,000  (11</t>
  </si>
  <si>
    <t>12)     10,080</t>
  </si>
  <si>
    <t>10,080 (T6</t>
  </si>
  <si>
    <t>330,000   (7</t>
  </si>
  <si>
    <t>DESVIACION EN MANO DE OBRA</t>
  </si>
  <si>
    <t>DESVIACION EN GIF</t>
  </si>
  <si>
    <t xml:space="preserve">PERDIDAS Y GANANCIAS </t>
  </si>
  <si>
    <t>UTILIDAD DEL EJERCICIO</t>
  </si>
  <si>
    <t>12)       13,050</t>
  </si>
  <si>
    <t>13,050 (TG</t>
  </si>
  <si>
    <t>12)     52,000</t>
  </si>
  <si>
    <t>52,000  (T6</t>
  </si>
  <si>
    <t>T2)     180,000</t>
  </si>
  <si>
    <t>945,000  (T5</t>
  </si>
  <si>
    <t>270,130 (13</t>
  </si>
  <si>
    <t>T3)     150,000</t>
  </si>
  <si>
    <t>75,130 (T6</t>
  </si>
  <si>
    <t>T4)     420,000</t>
  </si>
  <si>
    <t>13)   270,130</t>
  </si>
  <si>
    <t>270,130  (S</t>
  </si>
  <si>
    <t>SUBCUENTAS</t>
  </si>
  <si>
    <t>MATERIA PRIMA EN PROCESO</t>
  </si>
  <si>
    <t>MANO DE OBRA EN PROCESO</t>
  </si>
  <si>
    <t>GIF EN PROCESO</t>
  </si>
  <si>
    <t>S)             34,000</t>
  </si>
  <si>
    <t>170,000  (8</t>
  </si>
  <si>
    <t>S)          40,000</t>
  </si>
  <si>
    <t>200,000 (8</t>
  </si>
  <si>
    <t>S)      46,000</t>
  </si>
  <si>
    <t>230,000  (8</t>
  </si>
  <si>
    <t>2)           173,940</t>
  </si>
  <si>
    <t>68,0000  (9</t>
  </si>
  <si>
    <t>3)        127,050</t>
  </si>
  <si>
    <t>80,000   (9</t>
  </si>
  <si>
    <t>6)     328,000</t>
  </si>
  <si>
    <t>92,000    (9</t>
  </si>
  <si>
    <t>4)             40,140</t>
  </si>
  <si>
    <t>5)        126,000</t>
  </si>
  <si>
    <t>S)      52,000</t>
  </si>
  <si>
    <t>52,000  (12</t>
  </si>
  <si>
    <t>S)           10,080</t>
  </si>
  <si>
    <t>10,080   (12</t>
  </si>
  <si>
    <t>S)           13050</t>
  </si>
  <si>
    <t>13,050   (12</t>
  </si>
  <si>
    <t>DESGLOSE DEL INVENTARIO INICIAL DE PRODUCCION EN PROCESO</t>
  </si>
  <si>
    <t>200 UDS X 20 = 4000  X  8.50 = 34,000</t>
  </si>
  <si>
    <t>MANO DE OBRA</t>
  </si>
  <si>
    <t>200 UDS X 10 = 2,000 X  20 =     40,000</t>
  </si>
  <si>
    <t>GASTOS DE FABRICACION</t>
  </si>
  <si>
    <t>200 UDS X 10 = 2,000 X 23 =      46,000</t>
  </si>
  <si>
    <t xml:space="preserve">ANALISIS DE LAS DESVIACIONES </t>
  </si>
  <si>
    <t>REAL</t>
  </si>
  <si>
    <t>ESTANDAR</t>
  </si>
  <si>
    <t>DESVIACION</t>
  </si>
  <si>
    <t xml:space="preserve">PRECIO ESTANDAR </t>
  </si>
  <si>
    <t>CONSUMO REAL</t>
  </si>
  <si>
    <t xml:space="preserve">CONSUMO </t>
  </si>
  <si>
    <t>PRECIO</t>
  </si>
  <si>
    <t>DESVIACION TOTAL</t>
  </si>
  <si>
    <t>CANTIDAD REAL</t>
  </si>
  <si>
    <t>EFICIENCIA</t>
  </si>
  <si>
    <t xml:space="preserve">LOS GIRASOLES </t>
  </si>
  <si>
    <t>ESTADO DE COSTO DE PRODUCCION Y COSTO DE PRODUCCION DE LO VENDIDO</t>
  </si>
  <si>
    <t>DEL 1° AL 31 DE ENERO DE 2015</t>
  </si>
  <si>
    <t xml:space="preserve">INVENTARIO INICIAL DE PRODUCCION EN PROCESO </t>
  </si>
  <si>
    <t xml:space="preserve">INVENTARIO INICIAL DE MATERIA PRIMA </t>
  </si>
  <si>
    <t>COMPRAS NETAS DE MATERIA PRIMA</t>
  </si>
  <si>
    <t>MATERIA PRIMA DISPONIBLE</t>
  </si>
  <si>
    <t>INVENTARIO FINAL DE MATERIA PRIMA</t>
  </si>
  <si>
    <t xml:space="preserve">MATERIA PRIMA UTILIZADA </t>
  </si>
  <si>
    <t xml:space="preserve">DESVIACION EN MATERIA PRIMA </t>
  </si>
  <si>
    <t xml:space="preserve">MATERIA PRIMA ESTANDAR UTILIZADA </t>
  </si>
  <si>
    <t>MANO DE OBRA ESTANDAR</t>
  </si>
  <si>
    <t xml:space="preserve">                    COSTO PRIMO ESTADAR</t>
  </si>
  <si>
    <t>GASTOS INDIRECTOS ESTANDAR</t>
  </si>
  <si>
    <t xml:space="preserve">                     COSTO DE PRODUCCION ESTANDAR</t>
  </si>
  <si>
    <t xml:space="preserve">PRODUCCION EN PROCESO DISPONIBLE </t>
  </si>
  <si>
    <t>INVENTARIO FINAL DE PRODUCCION EN PROCESO</t>
  </si>
  <si>
    <t>INVENTARIO INICIAL DE PRODUCCION TERMINADA</t>
  </si>
  <si>
    <t>INVENTARIO FINAL DE PRODUCCION TERMINADA</t>
  </si>
  <si>
    <t>COSTO DE PRODUCCION DE LO VENDIDO</t>
  </si>
  <si>
    <t>ESTADO DE RESULTADOS DEL 1° AL 31 DE ENERO DE 2O15</t>
  </si>
  <si>
    <t xml:space="preserve">COSTO DE VENTAS ESTANDAR </t>
  </si>
  <si>
    <t xml:space="preserve">         UTILIDADA BRUTA</t>
  </si>
  <si>
    <t>GASTOS GENERALES</t>
  </si>
  <si>
    <t xml:space="preserve">         UTILIDAD DESPUES DE GASTOS GENERALES</t>
  </si>
  <si>
    <t>OTROS GASTOS</t>
  </si>
  <si>
    <t>DESVIACION EN MATERIA PRIMA</t>
  </si>
  <si>
    <t>DESVIACION EN GASTOS DE FABRICACION</t>
  </si>
  <si>
    <t>UTILIDAD ANTES DE IMPUESTOS</t>
  </si>
  <si>
    <t>ANALICE LAS DESVIACIONES DE LA EMPRESA LOS ARTESANOS DEL NORTE, AL FINAL DEL PERIODO ESTOS FUERON LOS DATOS QUE ARROJARON SUS REGISTROS CONTABLES.</t>
  </si>
  <si>
    <t>COSTOS INCURRIDOS (REALES)</t>
  </si>
  <si>
    <t xml:space="preserve">MATERIA PRIMA </t>
  </si>
  <si>
    <t>1,560 KILOS A</t>
  </si>
  <si>
    <t xml:space="preserve">MANO DE OBRA </t>
  </si>
  <si>
    <t>625 HORAS A</t>
  </si>
  <si>
    <t xml:space="preserve">GASTOS DE FABRICACION </t>
  </si>
  <si>
    <t>HOJA DE COSTOS ESTIMADOS POR UNIDAD</t>
  </si>
  <si>
    <t xml:space="preserve">MATERIA PRIMA  </t>
  </si>
  <si>
    <t>15 KG A $ 300</t>
  </si>
  <si>
    <t>6 HRS A $ 100</t>
  </si>
  <si>
    <t>GIF</t>
  </si>
  <si>
    <t>6 HRS A $ 200</t>
  </si>
  <si>
    <t>PRESUPUESTO PARA GIF:</t>
  </si>
  <si>
    <t>GASTOS PRESUPUESTADOS</t>
  </si>
  <si>
    <t>500 HORAS</t>
  </si>
  <si>
    <t xml:space="preserve">LA PRODUCCION DEL PERIODO ARROJO LOS SIGUIENTES DATOS EN CUANTO A INSUMOS ESTANDAR: </t>
  </si>
  <si>
    <t>1,545 KG</t>
  </si>
  <si>
    <t>618 HORAS</t>
  </si>
  <si>
    <t>Inv. Producción en Proceso</t>
  </si>
  <si>
    <t>Bancos</t>
  </si>
  <si>
    <t>S)</t>
  </si>
  <si>
    <t>(1</t>
  </si>
  <si>
    <t>9)</t>
  </si>
  <si>
    <t>3)</t>
  </si>
  <si>
    <t>7)</t>
  </si>
  <si>
    <t>Proceso de Troquelado</t>
  </si>
  <si>
    <t>Almacén de producto terminado</t>
  </si>
  <si>
    <t>Ventas</t>
  </si>
  <si>
    <t>Unidades Terminadas</t>
  </si>
  <si>
    <t>(4</t>
  </si>
  <si>
    <t>(9</t>
  </si>
  <si>
    <t>materia prima directa</t>
  </si>
  <si>
    <t>2)</t>
  </si>
  <si>
    <t>(6</t>
  </si>
  <si>
    <t>mano de obra directa</t>
  </si>
  <si>
    <t>5)</t>
  </si>
  <si>
    <t>gastos indirectos de fabricacion</t>
  </si>
  <si>
    <t>Unidades en Proceso</t>
  </si>
  <si>
    <t>Producción en Proceso</t>
  </si>
  <si>
    <t>Averiación de Producción</t>
  </si>
  <si>
    <t>1)</t>
  </si>
  <si>
    <t>(2</t>
  </si>
  <si>
    <t>8)</t>
  </si>
  <si>
    <t>(3</t>
  </si>
  <si>
    <t>Pérdida Normal</t>
  </si>
  <si>
    <t>(5</t>
  </si>
  <si>
    <t>(7</t>
  </si>
  <si>
    <t>(8</t>
  </si>
  <si>
    <t>Pérdidas de Producto</t>
  </si>
  <si>
    <t>4)</t>
  </si>
  <si>
    <t>6)</t>
  </si>
  <si>
    <t>Proceos Pintura</t>
  </si>
  <si>
    <t>Producción Terminada</t>
  </si>
  <si>
    <t>Producción Averiada</t>
  </si>
  <si>
    <t>Producción Vendida</t>
  </si>
  <si>
    <t>Inventario Inicial de Producto Terminado</t>
  </si>
  <si>
    <t>Materia prima en proceso</t>
    <phoneticPr fontId="0" type="noConversion"/>
  </si>
  <si>
    <t>Mano de obra en proceso</t>
    <phoneticPr fontId="0" type="noConversion"/>
  </si>
  <si>
    <t>1)   15,000</t>
    <phoneticPr fontId="0" type="noConversion"/>
  </si>
  <si>
    <t>75,000   (2</t>
    <phoneticPr fontId="0" type="noConversion"/>
  </si>
  <si>
    <t>1)   20,000</t>
    <phoneticPr fontId="0" type="noConversion"/>
  </si>
  <si>
    <t>105,000  (2</t>
    <phoneticPr fontId="0" type="noConversion"/>
  </si>
  <si>
    <t>3)   25,000</t>
    <phoneticPr fontId="0" type="noConversion"/>
  </si>
  <si>
    <t>5,000     (4</t>
    <phoneticPr fontId="0" type="noConversion"/>
  </si>
  <si>
    <t>3)   35,000</t>
    <phoneticPr fontId="0" type="noConversion"/>
  </si>
  <si>
    <t>7,000      (4</t>
    <phoneticPr fontId="0" type="noConversion"/>
  </si>
  <si>
    <t>7)   15,500</t>
    <phoneticPr fontId="0" type="noConversion"/>
  </si>
  <si>
    <t>82,500   (5</t>
    <phoneticPr fontId="0" type="noConversion"/>
  </si>
  <si>
    <t>7)   6,900</t>
    <phoneticPr fontId="0" type="noConversion"/>
  </si>
  <si>
    <t>34,500    (5</t>
    <phoneticPr fontId="0" type="noConversion"/>
  </si>
  <si>
    <t>5,500     (6</t>
    <phoneticPr fontId="0" type="noConversion"/>
  </si>
  <si>
    <t>2,300      (6</t>
    <phoneticPr fontId="0" type="noConversion"/>
  </si>
  <si>
    <t>11,000   (8</t>
    <phoneticPr fontId="0" type="noConversion"/>
  </si>
  <si>
    <t>4,600      (8</t>
    <phoneticPr fontId="0" type="noConversion"/>
  </si>
  <si>
    <t>55,000   (9</t>
    <phoneticPr fontId="0" type="noConversion"/>
  </si>
  <si>
    <t>23,000    (9</t>
    <phoneticPr fontId="0" type="noConversion"/>
  </si>
  <si>
    <t>GF en Proceso</t>
    <phoneticPr fontId="0" type="noConversion"/>
  </si>
  <si>
    <t>1) 25,000</t>
    <phoneticPr fontId="0" type="noConversion"/>
  </si>
  <si>
    <t>120,000 (2</t>
    <phoneticPr fontId="0" type="noConversion"/>
  </si>
  <si>
    <t>3) 40,000</t>
    <phoneticPr fontId="0" type="noConversion"/>
  </si>
  <si>
    <t>8,000     (4</t>
    <phoneticPr fontId="0" type="noConversion"/>
  </si>
  <si>
    <t>7) 9,600</t>
    <phoneticPr fontId="0" type="noConversion"/>
  </si>
  <si>
    <t>48,000   (5</t>
    <phoneticPr fontId="0" type="noConversion"/>
  </si>
  <si>
    <t>3,200     (6</t>
    <phoneticPr fontId="0" type="noConversion"/>
  </si>
  <si>
    <t>6,400     (8</t>
    <phoneticPr fontId="0" type="noConversion"/>
  </si>
  <si>
    <t>32,000   (9</t>
    <phoneticPr fontId="0" type="noConversion"/>
  </si>
  <si>
    <t>PROCESO DE TROQUELADO</t>
  </si>
  <si>
    <t>Produccion Terminada a Costo Estimado</t>
  </si>
  <si>
    <t>Elementos del Costo</t>
  </si>
  <si>
    <t>Unidades</t>
  </si>
  <si>
    <t>Costo Unitario</t>
  </si>
  <si>
    <t>Total</t>
  </si>
  <si>
    <t>Materia Prima Directa</t>
  </si>
  <si>
    <t>Mano de Obra Directa</t>
  </si>
  <si>
    <t>Gastos Indirectos de Fabricacion</t>
  </si>
  <si>
    <t>Produccion en Proceso a Costo Estimado</t>
  </si>
  <si>
    <t>PROCESO DE PINTURA</t>
  </si>
  <si>
    <t>PRODUCCION TERMINADA A COSTO ESTIMADO</t>
  </si>
  <si>
    <t>PRODUCCION EN PROCESO A COSTO ESTIMADO</t>
  </si>
  <si>
    <t>PRODUCCION  AVERIADA A COSTO ESTIMADO</t>
  </si>
  <si>
    <t>PRODUCCION  VENDIDA</t>
  </si>
  <si>
    <t>PRODUCCION VENDIDA</t>
  </si>
  <si>
    <t>OBTENCION DE LOS COEFICIENTES RECTIFICADORES</t>
  </si>
  <si>
    <t>TROQUELADO</t>
  </si>
  <si>
    <t xml:space="preserve">ELEMENTOS DEL COSTO  </t>
  </si>
  <si>
    <t>VARIACION</t>
  </si>
  <si>
    <t>ESTIMADOS</t>
  </si>
  <si>
    <t>COEFICIENTE RECTIFICADOR</t>
  </si>
  <si>
    <t xml:space="preserve">MATERIA PRIMA DIRECTA </t>
  </si>
  <si>
    <t xml:space="preserve">UNIDADES </t>
  </si>
  <si>
    <t>CADA UNO</t>
  </si>
  <si>
    <t>COSTOS ESTIMADOS</t>
  </si>
  <si>
    <t xml:space="preserve">GASTOS INDIRECTOS DE FABRICACION </t>
  </si>
  <si>
    <t xml:space="preserve">INVENTARIOS INICIALES </t>
  </si>
  <si>
    <t xml:space="preserve">COSTO DEL INVENTARIO </t>
  </si>
  <si>
    <t>NEGATIVO</t>
  </si>
  <si>
    <t xml:space="preserve">MANO DE OBRA DIRECTA </t>
  </si>
  <si>
    <t>UNIDADES TERMINADAS</t>
  </si>
  <si>
    <t>UNIDADES EN PROCESO</t>
  </si>
  <si>
    <t>100 UNIDADES  AL 50% DE AVANCE</t>
  </si>
  <si>
    <t>UNIDADES VENDIDAS: 100  A 5,000  CADA UNA LA CONTADO</t>
  </si>
  <si>
    <t>COSTOS :</t>
  </si>
  <si>
    <t>Coeficientes Rectificadores</t>
  </si>
  <si>
    <t>Pintura</t>
  </si>
  <si>
    <t>Variacion</t>
  </si>
  <si>
    <t>Estimados</t>
  </si>
  <si>
    <t>Calculo del Costo Promedio para Corregir Produccion Vendida</t>
  </si>
  <si>
    <t>Saldo Inicial</t>
  </si>
  <si>
    <t>Recibidas Periodo</t>
  </si>
  <si>
    <t>unidades</t>
  </si>
  <si>
    <t>Costo Estimado</t>
  </si>
  <si>
    <t>Correccion</t>
  </si>
  <si>
    <t>Costo Promedio</t>
  </si>
  <si>
    <t>Unidades Vendidas</t>
  </si>
  <si>
    <t>Costo Real</t>
  </si>
  <si>
    <t>Costo Promedio por Unidad Real</t>
  </si>
  <si>
    <t>Menos Costo Estimado po Unidad</t>
  </si>
  <si>
    <t>Correccion por Unidad</t>
  </si>
  <si>
    <t>El Almacen de Productos Terminados quedo con 50 Unidades a 48.709588 igual a</t>
  </si>
  <si>
    <t>ALMACEN DE MATERIAS PRIMAS</t>
  </si>
  <si>
    <t>INVENTARIO DE PRODUCCION EN PROCESO</t>
  </si>
  <si>
    <t>PROVEEDORES</t>
  </si>
  <si>
    <t>S</t>
  </si>
  <si>
    <t>INVENTARIO DE PRODUCTOS TERMINADOS</t>
  </si>
  <si>
    <t>11a</t>
  </si>
  <si>
    <t>14a</t>
  </si>
  <si>
    <t xml:space="preserve">Clientes </t>
  </si>
  <si>
    <t>Costo de Produccion de lo vendido</t>
  </si>
  <si>
    <t>Varias Cuentas</t>
  </si>
  <si>
    <t>Deprecacion</t>
  </si>
  <si>
    <t xml:space="preserve">TARJETA DE ALMACEN </t>
  </si>
  <si>
    <t>ARTICULO: MATERIA PRRMA A</t>
  </si>
  <si>
    <t>COSTOS</t>
  </si>
  <si>
    <t>FACTURA</t>
  </si>
  <si>
    <t>ENTRADA</t>
  </si>
  <si>
    <t>SALIDA</t>
  </si>
  <si>
    <t>EXISTENCIA</t>
  </si>
  <si>
    <t>UNITARIO</t>
  </si>
  <si>
    <t>PROMEDIO</t>
  </si>
  <si>
    <t xml:space="preserve">DEBE </t>
  </si>
  <si>
    <t xml:space="preserve">HABER </t>
  </si>
  <si>
    <t>NOMINA</t>
  </si>
  <si>
    <t>RENTA</t>
  </si>
  <si>
    <t>NOMINA25</t>
  </si>
  <si>
    <t>NOMINA 26</t>
  </si>
  <si>
    <t>Fecha</t>
  </si>
  <si>
    <t>Referencia</t>
  </si>
  <si>
    <t>Precio unitario</t>
  </si>
  <si>
    <t>Precio Promedio</t>
  </si>
  <si>
    <t>Entradas</t>
  </si>
  <si>
    <t>Salidas</t>
  </si>
  <si>
    <t>Existencias</t>
  </si>
  <si>
    <t>Saldo</t>
  </si>
  <si>
    <t>1 de…</t>
  </si>
  <si>
    <t>Saldo ini</t>
  </si>
  <si>
    <t>2 de…</t>
  </si>
  <si>
    <t xml:space="preserve">gastos </t>
  </si>
  <si>
    <t>3 de…</t>
  </si>
  <si>
    <t>Factura #</t>
  </si>
  <si>
    <t>4 de…</t>
  </si>
  <si>
    <t>Envio a prod N.23</t>
  </si>
  <si>
    <t>5 de…</t>
  </si>
  <si>
    <t>Envio a prod N.25</t>
  </si>
  <si>
    <t>6 de…</t>
  </si>
  <si>
    <t>7 de…</t>
  </si>
  <si>
    <t xml:space="preserve">renta del mes </t>
  </si>
  <si>
    <t>8 de…</t>
  </si>
  <si>
    <t>TARKETA DE ALMACEN PRODUCTO B</t>
  </si>
  <si>
    <t>ORDEN DE PRODUCCION</t>
  </si>
  <si>
    <t xml:space="preserve">FECHA DEL PEDIDO </t>
  </si>
  <si>
    <t xml:space="preserve">NOMBRE DEL CLIENTE </t>
  </si>
  <si>
    <t xml:space="preserve">La cia comercial las garzas s.a </t>
  </si>
  <si>
    <t>FECHA DE INICIO</t>
  </si>
  <si>
    <t>ARTICULO</t>
  </si>
  <si>
    <t>20 Unidades material b 35, pesos cada una</t>
  </si>
  <si>
    <t>FECHA DE TERMINADO</t>
  </si>
  <si>
    <t>PRECIO DE VENTA</t>
  </si>
  <si>
    <t>$35 unidad  B</t>
  </si>
  <si>
    <t>FECHA DE ENTREGA</t>
  </si>
  <si>
    <t xml:space="preserve">CONDICIONES </t>
  </si>
  <si>
    <t>CREDITO</t>
  </si>
  <si>
    <t>ESTIMADA</t>
  </si>
  <si>
    <t>CANTIDAD</t>
  </si>
  <si>
    <t>COSTO POR UNIDAD</t>
  </si>
  <si>
    <t xml:space="preserve">TOTAL MP </t>
  </si>
  <si>
    <t>NO. DE HORAS</t>
  </si>
  <si>
    <t>COSTOS POR ORA</t>
  </si>
  <si>
    <t>TOTAL M.O</t>
  </si>
  <si>
    <t xml:space="preserve">FACTOR </t>
  </si>
  <si>
    <t>BASE</t>
  </si>
  <si>
    <t xml:space="preserve">TOTAL GIF </t>
  </si>
  <si>
    <t xml:space="preserve">TOTAL GIF ESTIMADO </t>
  </si>
  <si>
    <t>GRAN TOTAL</t>
  </si>
  <si>
    <t>CASO 23</t>
  </si>
  <si>
    <t>100 unidades material A, 50 unidades material B</t>
  </si>
  <si>
    <t>42 A , 35 B</t>
  </si>
  <si>
    <t>TOTAL GIF ESTIMADO</t>
  </si>
  <si>
    <t>ENERO</t>
  </si>
  <si>
    <t>CLIENTE</t>
  </si>
  <si>
    <t xml:space="preserve">VARIAZION </t>
  </si>
  <si>
    <t>CASO 25</t>
  </si>
  <si>
    <t>250 piezas  material A, 200 unidades materia prima  B</t>
  </si>
  <si>
    <t>45 A , 38 B</t>
  </si>
  <si>
    <t>CONTADO</t>
  </si>
  <si>
    <t xml:space="preserve"> </t>
  </si>
  <si>
    <t>CASO 26</t>
  </si>
  <si>
    <t>ORDEN DE COMPRA 26</t>
  </si>
  <si>
    <t>PRODUCTO ISABELINA</t>
  </si>
  <si>
    <t>PEDIDO 300 ADORNOS BALBOA</t>
  </si>
  <si>
    <t>PIEZAS</t>
  </si>
  <si>
    <t xml:space="preserve">IMPORTE </t>
  </si>
  <si>
    <t>MATERIAL A</t>
  </si>
  <si>
    <t>MATERIAL B</t>
  </si>
  <si>
    <t>COSTO ESTANDAR</t>
  </si>
  <si>
    <t>IMPORTE POR UNIDAD</t>
  </si>
  <si>
    <t>COSTOS INCURRIDOS REALMENTE</t>
  </si>
  <si>
    <t>COSTO REAL</t>
  </si>
  <si>
    <t>AJUSTE EN PRODUCCION TERMINADA</t>
  </si>
  <si>
    <t>PIEZAS TERMINADAS</t>
  </si>
  <si>
    <t>COSTO EREAL</t>
  </si>
  <si>
    <t>COEFICIENTE RECTICADOR</t>
  </si>
  <si>
    <t>AJUSTE</t>
  </si>
  <si>
    <t>AJUSTE EN PRODUCCION EN PROCESO</t>
  </si>
  <si>
    <t>PIEZAS EN PROCESO</t>
  </si>
  <si>
    <t>IMPORTE TOTAL AJUSTADO</t>
  </si>
  <si>
    <t>IMPORTE POR UNIDAD AJUSTADO</t>
  </si>
  <si>
    <t>ORDEN NO. 23</t>
  </si>
  <si>
    <t>FECHA DE PEDIDO</t>
  </si>
  <si>
    <t>NOMBRE DEL CLIENTE</t>
  </si>
  <si>
    <t>LA ESPIRAL SA</t>
  </si>
  <si>
    <t>TIPO W</t>
  </si>
  <si>
    <t>POR UNIDAD</t>
  </si>
  <si>
    <t>AL CONTADO</t>
  </si>
  <si>
    <t>TOTAL DE MATERIA PRIMA</t>
  </si>
  <si>
    <t>COSTO POR HORAS</t>
  </si>
  <si>
    <t>TOTAL DE MANO DE OBRA</t>
  </si>
  <si>
    <t>TOTAL DE GIF</t>
  </si>
  <si>
    <t>CIERRE</t>
  </si>
  <si>
    <t>ORDEN NO. 25</t>
  </si>
  <si>
    <t xml:space="preserve">EL EJECUTIVO SA </t>
  </si>
  <si>
    <t>MALIBU</t>
  </si>
  <si>
    <t>ORDEN NO. 26</t>
  </si>
  <si>
    <t>LA ISABELINA</t>
  </si>
  <si>
    <t>BALBOA</t>
  </si>
  <si>
    <t xml:space="preserve">La Cia comercial la Garzas, cuyo giro es la produccion y venta de arreglos ornamentales solicita registrar sus operaciones del mes de enero con los sigueintes datos </t>
  </si>
  <si>
    <t xml:space="preserve">saldos iniciales </t>
  </si>
  <si>
    <t xml:space="preserve">bancos </t>
  </si>
  <si>
    <t>almacen de materia prima</t>
  </si>
  <si>
    <t xml:space="preserve">materia a </t>
  </si>
  <si>
    <t xml:space="preserve">materia b </t>
  </si>
  <si>
    <t xml:space="preserve">inventario de produccion </t>
  </si>
  <si>
    <t xml:space="preserve">orden de produccion </t>
  </si>
  <si>
    <t xml:space="preserve">condiciones al contado y con los siguentes costos cumulados </t>
  </si>
  <si>
    <t xml:space="preserve">materia prima </t>
  </si>
  <si>
    <t xml:space="preserve">mano de obra </t>
  </si>
  <si>
    <t>gastos de fabricacion</t>
  </si>
  <si>
    <t xml:space="preserve">hojas de costos unitarios estimados </t>
  </si>
  <si>
    <t xml:space="preserve">mano de obra directa </t>
  </si>
  <si>
    <t>balboa</t>
  </si>
  <si>
    <t>malibu</t>
  </si>
  <si>
    <t>tipo w</t>
  </si>
  <si>
    <t>operaciones de enero</t>
  </si>
  <si>
    <t>1.- se compraron a credito materiaprima:</t>
  </si>
  <si>
    <t>500 piezas de materiaa a 42 cada una</t>
  </si>
  <si>
    <t>2.- se pago con cheque un afactura de combustible y lubricantes para maquinas del area prodctiva por 6,000</t>
  </si>
  <si>
    <t>3.- se inicia la produccion de la orden 25 del cliente el ejecutivo por 100 adornos tipo malibu a credito</t>
  </si>
  <si>
    <t xml:space="preserve">4.- se envio a la prodccion materia prima, conforme a vales de alida de almacen </t>
  </si>
  <si>
    <t xml:space="preserve">orden 23 20 unidades de ateria prima a </t>
  </si>
  <si>
    <t xml:space="preserve">orden 25, 100 piezas de materia a y 50 unidades de materia b </t>
  </si>
  <si>
    <t xml:space="preserve">5.- se aplico la nomina por 1000 como sigue </t>
  </si>
  <si>
    <t>gerencia de produccion 5,000</t>
  </si>
  <si>
    <t>obreros 100 horas 50 cada una</t>
  </si>
  <si>
    <t xml:space="preserve">oden 23 15 horas </t>
  </si>
  <si>
    <t>oden 25 85 horas</t>
  </si>
  <si>
    <t>6.- se pago con cheque la renta de la fabrica por 7,000 y la tienda por 2,500</t>
  </si>
  <si>
    <t>7.- e termino la orden 23</t>
  </si>
  <si>
    <t>8.- se inicia la orden 26 del clinete la isabelina por 300 adornos balboa al contado</t>
  </si>
  <si>
    <t xml:space="preserve">9.- se envo a la produccion según vales de salida de almacen </t>
  </si>
  <si>
    <t>orden 25, 170 unidades de materia prima B</t>
  </si>
  <si>
    <t>orden 26, 250 piezas de materi aprima A y 200 unidades de materia prima B</t>
  </si>
  <si>
    <t xml:space="preserve">10.- se adquiere materia prima a credito </t>
  </si>
  <si>
    <t xml:space="preserve">2,000 piezas de materia A a 45 cada una </t>
  </si>
  <si>
    <t>3,000 unidades de materia prima B a 38  cada una</t>
  </si>
  <si>
    <t xml:space="preserve">11.- se entrega la orden 23 a un precio de venta de 500 por unidad </t>
  </si>
  <si>
    <t>12.- se aplica las depreciaciones del periodo de la siguente manera</t>
  </si>
  <si>
    <t>dep de maquinaria y eq. De fab</t>
  </si>
  <si>
    <t xml:space="preserve">dep de equipo de oficina </t>
  </si>
  <si>
    <t>dep de equipo de transporte</t>
  </si>
  <si>
    <t>13.- se aplico la nomina por 11,960 de la siguente manera</t>
  </si>
  <si>
    <t xml:space="preserve">gerencia de produccion </t>
  </si>
  <si>
    <t>obreros 120 horas a 58 pesos</t>
  </si>
  <si>
    <t>oden 25 a 70 horas</t>
  </si>
  <si>
    <t>orden 26  a 50 horas</t>
  </si>
  <si>
    <t>14.- se termino la orden 25</t>
  </si>
  <si>
    <t>15.- los gastos indirectos se aplican con base en las horas de mano de obra directa</t>
  </si>
  <si>
    <t xml:space="preserve">16.- al final del periodo la orden 26 se encuentra al 50% de avance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</si>
</sst>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$-80A]* #,##0.00_-;\-[$$-80A]* #,##0.00_-;_-[$$-80A]* &quot;-&quot;??_-;_-@_-"/>
    <numFmt numFmtId="166" formatCode="_-&quot;$&quot;* #,##0.000000000_-;\-&quot;$&quot;* #,##0.000000000_-;_-&quot;$&quot;* &quot;-&quot;??_-;_-@_-"/>
    <numFmt numFmtId="167" formatCode="_-&quot;$&quot;* #,##0_-;\-&quot;$&quot;* #,##0_-;_-&quot;$&quot;* &quot;-&quot;??_-;_-@_-"/>
    <numFmt numFmtId="168" formatCode="_-* #,##0.0000000_-;\-* #,##0.0000000_-;_-* &quot;-&quot;??_-;_-@_-"/>
    <numFmt numFmtId="169" formatCode="_-* #,##0.000000_-;\-* #,##0.000000_-;_-* &quot;-&quot;??_-;_-@_-"/>
    <numFmt numFmtId="170" formatCode="_-* #,##0.0000_-;\-* #,##0.0000_-;_-* &quot;-&quot;??_-;_-@_-"/>
    <numFmt numFmtId="171" formatCode="#,##0.0000"/>
    <numFmt numFmtId="172" formatCode="0.0000"/>
    <numFmt numFmtId="173" formatCode="[$$-80A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Aharoni"/>
      <charset val="177"/>
    </font>
    <font>
      <sz val="11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9">
    <xf numFmtId="0" fontId="0" fillId="0" borderId="0" xfId="0"/>
    <xf numFmtId="44" fontId="0" fillId="0" borderId="0" xfId="2" applyFont="1"/>
    <xf numFmtId="44" fontId="0" fillId="0" borderId="1" xfId="2" applyFont="1" applyBorder="1"/>
    <xf numFmtId="3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 wrapText="1"/>
    </xf>
    <xf numFmtId="3" fontId="0" fillId="0" borderId="4" xfId="0" applyNumberFormat="1" applyBorder="1"/>
    <xf numFmtId="44" fontId="0" fillId="0" borderId="4" xfId="2" applyFont="1" applyBorder="1"/>
    <xf numFmtId="4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12" xfId="0" applyBorder="1"/>
    <xf numFmtId="0" fontId="0" fillId="0" borderId="2" xfId="0" applyBorder="1"/>
    <xf numFmtId="0" fontId="0" fillId="0" borderId="1" xfId="0" applyBorder="1"/>
    <xf numFmtId="0" fontId="0" fillId="0" borderId="9" xfId="0" applyBorder="1"/>
    <xf numFmtId="0" fontId="0" fillId="0" borderId="7" xfId="0" applyBorder="1"/>
    <xf numFmtId="3" fontId="0" fillId="0" borderId="12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7" xfId="0" applyNumberFormat="1" applyBorder="1"/>
    <xf numFmtId="0" fontId="0" fillId="0" borderId="0" xfId="0" applyFill="1" applyBorder="1"/>
    <xf numFmtId="0" fontId="0" fillId="0" borderId="1" xfId="0" applyFill="1" applyBorder="1"/>
    <xf numFmtId="4" fontId="0" fillId="0" borderId="0" xfId="0" applyNumberFormat="1"/>
    <xf numFmtId="0" fontId="0" fillId="0" borderId="0" xfId="0" applyAlignment="1">
      <alignment wrapText="1"/>
    </xf>
    <xf numFmtId="3" fontId="4" fillId="0" borderId="0" xfId="0" applyNumberFormat="1" applyFont="1" applyBorder="1"/>
    <xf numFmtId="4" fontId="4" fillId="0" borderId="7" xfId="0" applyNumberFormat="1" applyFont="1" applyBorder="1"/>
    <xf numFmtId="4" fontId="0" fillId="0" borderId="7" xfId="0" applyNumberFormat="1" applyBorder="1"/>
    <xf numFmtId="0" fontId="0" fillId="0" borderId="10" xfId="0" applyFill="1" applyBorder="1"/>
    <xf numFmtId="3" fontId="0" fillId="0" borderId="0" xfId="0" applyNumberFormat="1" applyFill="1" applyBorder="1"/>
    <xf numFmtId="44" fontId="5" fillId="0" borderId="4" xfId="2" applyFont="1" applyBorder="1"/>
    <xf numFmtId="44" fontId="5" fillId="0" borderId="4" xfId="0" applyNumberFormat="1" applyFont="1" applyBorder="1"/>
    <xf numFmtId="0" fontId="0" fillId="0" borderId="4" xfId="0" applyBorder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2" applyFont="1" applyBorder="1"/>
    <xf numFmtId="6" fontId="0" fillId="0" borderId="0" xfId="0" applyNumberFormat="1" applyBorder="1"/>
    <xf numFmtId="44" fontId="0" fillId="0" borderId="0" xfId="0" applyNumberFormat="1"/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5" xfId="2" applyFont="1" applyBorder="1"/>
    <xf numFmtId="44" fontId="0" fillId="0" borderId="7" xfId="0" applyNumberFormat="1" applyBorder="1"/>
    <xf numFmtId="0" fontId="3" fillId="0" borderId="4" xfId="0" applyFont="1" applyBorder="1"/>
    <xf numFmtId="44" fontId="0" fillId="0" borderId="5" xfId="0" applyNumberFormat="1" applyBorder="1"/>
    <xf numFmtId="0" fontId="0" fillId="0" borderId="6" xfId="0" applyBorder="1"/>
    <xf numFmtId="44" fontId="0" fillId="2" borderId="4" xfId="2" applyFont="1" applyFill="1" applyBorder="1"/>
    <xf numFmtId="0" fontId="0" fillId="0" borderId="1" xfId="0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3" fontId="0" fillId="0" borderId="5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3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0" fillId="0" borderId="21" xfId="1" applyFont="1" applyBorder="1" applyAlignment="1">
      <alignment horizontal="center" vertical="center"/>
    </xf>
    <xf numFmtId="0" fontId="0" fillId="0" borderId="21" xfId="0" applyBorder="1"/>
    <xf numFmtId="0" fontId="8" fillId="0" borderId="0" xfId="0" applyFont="1"/>
    <xf numFmtId="0" fontId="8" fillId="0" borderId="4" xfId="0" applyFont="1" applyBorder="1" applyAlignment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/>
    <xf numFmtId="164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/>
    <xf numFmtId="0" fontId="0" fillId="0" borderId="0" xfId="0" applyAlignment="1"/>
    <xf numFmtId="44" fontId="3" fillId="0" borderId="0" xfId="2" applyFont="1"/>
    <xf numFmtId="44" fontId="10" fillId="0" borderId="0" xfId="2" applyFont="1"/>
    <xf numFmtId="44" fontId="0" fillId="0" borderId="23" xfId="2" applyFont="1" applyBorder="1"/>
    <xf numFmtId="0" fontId="0" fillId="0" borderId="22" xfId="0" applyBorder="1"/>
    <xf numFmtId="44" fontId="0" fillId="0" borderId="22" xfId="2" applyFont="1" applyBorder="1"/>
    <xf numFmtId="166" fontId="0" fillId="0" borderId="22" xfId="2" applyNumberFormat="1" applyFont="1" applyBorder="1"/>
    <xf numFmtId="0" fontId="0" fillId="4" borderId="25" xfId="0" applyFill="1" applyBorder="1"/>
    <xf numFmtId="44" fontId="0" fillId="4" borderId="25" xfId="2" applyFont="1" applyFill="1" applyBorder="1"/>
    <xf numFmtId="166" fontId="0" fillId="4" borderId="25" xfId="2" applyNumberFormat="1" applyFont="1" applyFill="1" applyBorder="1"/>
    <xf numFmtId="0" fontId="0" fillId="0" borderId="25" xfId="0" applyBorder="1"/>
    <xf numFmtId="44" fontId="0" fillId="0" borderId="24" xfId="2" applyFont="1" applyBorder="1"/>
    <xf numFmtId="166" fontId="0" fillId="0" borderId="24" xfId="2" applyNumberFormat="1" applyFont="1" applyBorder="1"/>
    <xf numFmtId="167" fontId="0" fillId="0" borderId="0" xfId="2" applyNumberFormat="1" applyFont="1"/>
    <xf numFmtId="0" fontId="3" fillId="4" borderId="24" xfId="0" applyFont="1" applyFill="1" applyBorder="1" applyAlignment="1">
      <alignment horizontal="center"/>
    </xf>
    <xf numFmtId="44" fontId="0" fillId="4" borderId="24" xfId="2" applyFont="1" applyFill="1" applyBorder="1"/>
    <xf numFmtId="166" fontId="0" fillId="0" borderId="22" xfId="0" applyNumberFormat="1" applyBorder="1"/>
    <xf numFmtId="0" fontId="0" fillId="5" borderId="25" xfId="0" applyFill="1" applyBorder="1"/>
    <xf numFmtId="44" fontId="0" fillId="5" borderId="25" xfId="2" applyFont="1" applyFill="1" applyBorder="1"/>
    <xf numFmtId="166" fontId="0" fillId="5" borderId="25" xfId="0" applyNumberFormat="1" applyFill="1" applyBorder="1"/>
    <xf numFmtId="166" fontId="0" fillId="0" borderId="24" xfId="0" applyNumberFormat="1" applyBorder="1"/>
    <xf numFmtId="0" fontId="3" fillId="5" borderId="24" xfId="0" applyFont="1" applyFill="1" applyBorder="1" applyAlignment="1">
      <alignment horizontal="center"/>
    </xf>
    <xf numFmtId="44" fontId="0" fillId="5" borderId="24" xfId="2" applyFont="1" applyFill="1" applyBorder="1"/>
    <xf numFmtId="0" fontId="0" fillId="5" borderId="24" xfId="0" applyFill="1" applyBorder="1"/>
    <xf numFmtId="166" fontId="0" fillId="4" borderId="25" xfId="0" applyNumberFormat="1" applyFill="1" applyBorder="1"/>
    <xf numFmtId="0" fontId="0" fillId="4" borderId="24" xfId="0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3" fontId="0" fillId="0" borderId="21" xfId="0" applyNumberFormat="1" applyBorder="1" applyAlignment="1">
      <alignment horizontal="center" vertical="center"/>
    </xf>
    <xf numFmtId="168" fontId="0" fillId="0" borderId="21" xfId="1" applyNumberFormat="1" applyFont="1" applyBorder="1" applyAlignment="1">
      <alignment horizontal="center" vertical="center"/>
    </xf>
    <xf numFmtId="0" fontId="3" fillId="0" borderId="21" xfId="0" applyFont="1" applyBorder="1"/>
    <xf numFmtId="43" fontId="3" fillId="0" borderId="21" xfId="1" applyFont="1" applyBorder="1" applyAlignment="1">
      <alignment horizontal="center" vertical="center"/>
    </xf>
    <xf numFmtId="168" fontId="3" fillId="0" borderId="21" xfId="1" applyNumberFormat="1" applyFont="1" applyBorder="1" applyAlignment="1">
      <alignment horizontal="center" vertical="center"/>
    </xf>
    <xf numFmtId="0" fontId="0" fillId="6" borderId="27" xfId="0" applyFill="1" applyBorder="1"/>
    <xf numFmtId="0" fontId="0" fillId="6" borderId="28" xfId="0" applyFill="1" applyBorder="1"/>
    <xf numFmtId="0" fontId="0" fillId="6" borderId="0" xfId="0" applyFill="1" applyBorder="1"/>
    <xf numFmtId="3" fontId="0" fillId="6" borderId="0" xfId="0" applyNumberFormat="1" applyFill="1" applyBorder="1"/>
    <xf numFmtId="0" fontId="0" fillId="6" borderId="30" xfId="0" applyFill="1" applyBorder="1"/>
    <xf numFmtId="43" fontId="0" fillId="6" borderId="0" xfId="1" applyFont="1" applyFill="1" applyBorder="1"/>
    <xf numFmtId="169" fontId="0" fillId="6" borderId="0" xfId="1" applyNumberFormat="1" applyFont="1" applyFill="1" applyBorder="1"/>
    <xf numFmtId="170" fontId="0" fillId="6" borderId="0" xfId="0" applyNumberFormat="1" applyFill="1" applyBorder="1"/>
    <xf numFmtId="170" fontId="3" fillId="6" borderId="0" xfId="0" applyNumberFormat="1" applyFont="1" applyFill="1" applyBorder="1"/>
    <xf numFmtId="170" fontId="2" fillId="6" borderId="0" xfId="0" applyNumberFormat="1" applyFont="1" applyFill="1" applyBorder="1"/>
    <xf numFmtId="0" fontId="0" fillId="6" borderId="29" xfId="0" applyFill="1" applyBorder="1"/>
    <xf numFmtId="43" fontId="0" fillId="6" borderId="0" xfId="0" applyNumberFormat="1" applyFill="1" applyBorder="1"/>
    <xf numFmtId="0" fontId="2" fillId="6" borderId="0" xfId="0" applyFont="1" applyFill="1" applyBorder="1"/>
    <xf numFmtId="0" fontId="0" fillId="6" borderId="33" xfId="0" applyFill="1" applyBorder="1"/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4" fontId="13" fillId="0" borderId="34" xfId="2" applyFont="1" applyBorder="1"/>
    <xf numFmtId="44" fontId="13" fillId="0" borderId="0" xfId="2" applyFont="1" applyBorder="1"/>
    <xf numFmtId="44" fontId="13" fillId="0" borderId="0" xfId="2" applyFont="1"/>
    <xf numFmtId="44" fontId="13" fillId="0" borderId="35" xfId="2" applyFont="1" applyBorder="1"/>
    <xf numFmtId="44" fontId="13" fillId="0" borderId="36" xfId="2" applyFont="1" applyBorder="1"/>
    <xf numFmtId="44" fontId="13" fillId="0" borderId="37" xfId="2" applyFont="1" applyBorder="1"/>
    <xf numFmtId="0" fontId="14" fillId="0" borderId="23" xfId="0" applyFont="1" applyBorder="1" applyAlignment="1">
      <alignment horizontal="center" wrapText="1"/>
    </xf>
    <xf numFmtId="0" fontId="13" fillId="0" borderId="23" xfId="0" applyFont="1" applyBorder="1"/>
    <xf numFmtId="0" fontId="13" fillId="0" borderId="8" xfId="0" applyFont="1" applyBorder="1"/>
    <xf numFmtId="165" fontId="13" fillId="0" borderId="8" xfId="0" applyNumberFormat="1" applyFont="1" applyBorder="1"/>
    <xf numFmtId="165" fontId="13" fillId="0" borderId="0" xfId="0" applyNumberFormat="1" applyFont="1"/>
    <xf numFmtId="0" fontId="13" fillId="0" borderId="0" xfId="0" applyFont="1" applyBorder="1"/>
    <xf numFmtId="16" fontId="0" fillId="0" borderId="4" xfId="0" applyNumberFormat="1" applyBorder="1"/>
    <xf numFmtId="4" fontId="0" fillId="0" borderId="4" xfId="0" applyNumberFormat="1" applyBorder="1"/>
    <xf numFmtId="171" fontId="0" fillId="0" borderId="4" xfId="0" applyNumberFormat="1" applyBorder="1"/>
    <xf numFmtId="171" fontId="0" fillId="0" borderId="0" xfId="0" applyNumberFormat="1"/>
    <xf numFmtId="0" fontId="3" fillId="0" borderId="4" xfId="0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44" fontId="3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4" fontId="0" fillId="0" borderId="4" xfId="0" applyNumberFormat="1" applyFill="1" applyBorder="1" applyAlignment="1">
      <alignment horizontal="center" wrapText="1"/>
    </xf>
    <xf numFmtId="44" fontId="0" fillId="0" borderId="4" xfId="0" applyNumberFormat="1" applyFill="1" applyBorder="1" applyAlignment="1">
      <alignment horizontal="center"/>
    </xf>
    <xf numFmtId="44" fontId="0" fillId="0" borderId="39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wrapText="1"/>
    </xf>
    <xf numFmtId="0" fontId="6" fillId="0" borderId="42" xfId="0" applyFont="1" applyBorder="1"/>
    <xf numFmtId="44" fontId="6" fillId="0" borderId="42" xfId="2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6" fillId="0" borderId="42" xfId="2" applyFont="1" applyBorder="1"/>
    <xf numFmtId="0" fontId="0" fillId="0" borderId="42" xfId="0" applyBorder="1"/>
    <xf numFmtId="44" fontId="6" fillId="0" borderId="43" xfId="0" applyNumberFormat="1" applyFont="1" applyBorder="1"/>
    <xf numFmtId="44" fontId="0" fillId="0" borderId="44" xfId="0" applyNumberFormat="1" applyBorder="1"/>
    <xf numFmtId="44" fontId="6" fillId="0" borderId="4" xfId="0" applyNumberFormat="1" applyFont="1" applyBorder="1"/>
    <xf numFmtId="44" fontId="6" fillId="0" borderId="42" xfId="0" applyNumberFormat="1" applyFont="1" applyBorder="1"/>
    <xf numFmtId="0" fontId="0" fillId="0" borderId="13" xfId="0" applyBorder="1"/>
    <xf numFmtId="44" fontId="0" fillId="0" borderId="42" xfId="2" applyFont="1" applyBorder="1"/>
    <xf numFmtId="44" fontId="6" fillId="0" borderId="4" xfId="2" applyFont="1" applyBorder="1"/>
    <xf numFmtId="0" fontId="17" fillId="0" borderId="4" xfId="0" applyFont="1" applyBorder="1"/>
    <xf numFmtId="4" fontId="17" fillId="0" borderId="4" xfId="0" applyNumberFormat="1" applyFont="1" applyBorder="1"/>
    <xf numFmtId="0" fontId="3" fillId="0" borderId="4" xfId="0" applyFont="1" applyFill="1" applyBorder="1"/>
    <xf numFmtId="172" fontId="0" fillId="0" borderId="4" xfId="0" applyNumberFormat="1" applyBorder="1"/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165" fontId="0" fillId="0" borderId="1" xfId="0" applyNumberFormat="1" applyBorder="1"/>
    <xf numFmtId="0" fontId="0" fillId="0" borderId="38" xfId="0" applyBorder="1"/>
    <xf numFmtId="0" fontId="0" fillId="0" borderId="39" xfId="0" applyBorder="1"/>
    <xf numFmtId="165" fontId="0" fillId="0" borderId="4" xfId="0" applyNumberFormat="1" applyBorder="1"/>
    <xf numFmtId="165" fontId="0" fillId="0" borderId="39" xfId="0" applyNumberFormat="1" applyBorder="1"/>
    <xf numFmtId="0" fontId="0" fillId="0" borderId="48" xfId="0" applyBorder="1"/>
    <xf numFmtId="165" fontId="0" fillId="0" borderId="49" xfId="0" applyNumberFormat="1" applyBorder="1"/>
    <xf numFmtId="165" fontId="0" fillId="0" borderId="50" xfId="0" applyNumberFormat="1" applyBorder="1"/>
    <xf numFmtId="173" fontId="0" fillId="0" borderId="4" xfId="0" applyNumberFormat="1" applyBorder="1"/>
    <xf numFmtId="173" fontId="0" fillId="0" borderId="39" xfId="0" applyNumberFormat="1" applyBorder="1"/>
    <xf numFmtId="173" fontId="0" fillId="0" borderId="49" xfId="0" applyNumberFormat="1" applyBorder="1"/>
    <xf numFmtId="173" fontId="0" fillId="0" borderId="50" xfId="0" applyNumberFormat="1" applyBorder="1"/>
    <xf numFmtId="3" fontId="13" fillId="0" borderId="0" xfId="0" applyNumberFormat="1" applyFont="1"/>
    <xf numFmtId="44" fontId="0" fillId="6" borderId="4" xfId="2" applyFont="1" applyFill="1" applyBorder="1"/>
    <xf numFmtId="0" fontId="0" fillId="6" borderId="4" xfId="0" applyFill="1" applyBorder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0" fillId="6" borderId="29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6" borderId="26" xfId="0" applyFill="1" applyBorder="1" applyAlignment="1">
      <alignment horizontal="left" vertical="top"/>
    </xf>
    <xf numFmtId="0" fontId="0" fillId="6" borderId="27" xfId="0" applyFill="1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 wrapText="1"/>
    </xf>
    <xf numFmtId="44" fontId="3" fillId="0" borderId="4" xfId="0" applyNumberFormat="1" applyFont="1" applyFill="1" applyBorder="1" applyAlignment="1">
      <alignment horizont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/>
    </xf>
    <xf numFmtId="44" fontId="3" fillId="0" borderId="4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/>
    <xf numFmtId="6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/>
    <xf numFmtId="0" fontId="0" fillId="0" borderId="0" xfId="0" applyBorder="1" applyAlignment="1"/>
    <xf numFmtId="0" fontId="0" fillId="0" borderId="9" xfId="0" applyBorder="1" applyAlignment="1">
      <alignment horizontal="center" wrapText="1"/>
    </xf>
    <xf numFmtId="0" fontId="6" fillId="0" borderId="2" xfId="0" applyFont="1" applyBorder="1"/>
    <xf numFmtId="0" fontId="6" fillId="0" borderId="12" xfId="0" applyFont="1" applyBorder="1"/>
    <xf numFmtId="0" fontId="6" fillId="0" borderId="3" xfId="0" applyFont="1" applyBorder="1"/>
    <xf numFmtId="0" fontId="0" fillId="0" borderId="4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U77"/>
  <sheetViews>
    <sheetView topLeftCell="A25" zoomScaleNormal="100" workbookViewId="0">
      <selection activeCell="N8" sqref="N8"/>
    </sheetView>
  </sheetViews>
  <sheetFormatPr baseColWidth="10" defaultRowHeight="15" x14ac:dyDescent="0.25"/>
  <cols>
    <col min="1" max="1" width="3.85546875" customWidth="1"/>
    <col min="2" max="3" width="12.5703125" bestFit="1" customWidth="1"/>
    <col min="4" max="4" width="3.85546875" customWidth="1"/>
    <col min="6" max="6" width="1.28515625" customWidth="1"/>
    <col min="7" max="8" width="12.5703125" bestFit="1" customWidth="1"/>
    <col min="9" max="9" width="3.42578125" customWidth="1"/>
    <col min="13" max="13" width="17.5703125" customWidth="1"/>
    <col min="16" max="16" width="12.5703125" bestFit="1" customWidth="1"/>
    <col min="22" max="22" width="16" customWidth="1"/>
    <col min="23" max="23" width="16.5703125" customWidth="1"/>
    <col min="24" max="25" width="17.28515625" customWidth="1"/>
    <col min="26" max="26" width="28.28515625" customWidth="1"/>
    <col min="27" max="27" width="15.140625" customWidth="1"/>
    <col min="28" max="29" width="15.42578125" customWidth="1"/>
    <col min="47" max="47" width="13.85546875" customWidth="1"/>
  </cols>
  <sheetData>
    <row r="4" spans="1:47" x14ac:dyDescent="0.25">
      <c r="A4" s="182" t="s">
        <v>224</v>
      </c>
      <c r="B4" s="182"/>
      <c r="C4" s="182"/>
      <c r="D4" s="182"/>
      <c r="F4" s="182" t="s">
        <v>225</v>
      </c>
      <c r="G4" s="182"/>
      <c r="H4" s="182"/>
      <c r="I4" s="182"/>
    </row>
    <row r="5" spans="1:47" x14ac:dyDescent="0.25">
      <c r="A5" t="s">
        <v>226</v>
      </c>
      <c r="B5" s="1">
        <v>60000</v>
      </c>
      <c r="C5" s="43">
        <f>B5</f>
        <v>60000</v>
      </c>
      <c r="D5" t="s">
        <v>227</v>
      </c>
      <c r="F5" t="s">
        <v>228</v>
      </c>
      <c r="G5" s="40">
        <f>C15</f>
        <v>110000</v>
      </c>
      <c r="H5" s="14"/>
    </row>
    <row r="6" spans="1:47" x14ac:dyDescent="0.25">
      <c r="A6" t="s">
        <v>229</v>
      </c>
      <c r="B6" s="40">
        <f>P21</f>
        <v>100000</v>
      </c>
      <c r="C6" s="44"/>
      <c r="H6" s="19"/>
    </row>
    <row r="7" spans="1:47" x14ac:dyDescent="0.25">
      <c r="A7" t="s">
        <v>230</v>
      </c>
      <c r="B7" s="40">
        <f>C24</f>
        <v>33000</v>
      </c>
      <c r="C7" s="19"/>
      <c r="H7" s="19"/>
    </row>
    <row r="8" spans="1:47" x14ac:dyDescent="0.25">
      <c r="C8" s="19"/>
      <c r="H8" s="19"/>
    </row>
    <row r="9" spans="1:47" ht="18.75" x14ac:dyDescent="0.3">
      <c r="C9" s="19"/>
      <c r="H9" s="19"/>
      <c r="Z9" s="195" t="s">
        <v>313</v>
      </c>
      <c r="AA9" s="195"/>
      <c r="AB9" s="195"/>
      <c r="AC9" s="195"/>
      <c r="AD9" s="66"/>
      <c r="AF9" s="209" t="s">
        <v>212</v>
      </c>
      <c r="AG9" s="209"/>
      <c r="AH9" s="209"/>
      <c r="AI9" s="209"/>
      <c r="AJ9" s="209"/>
      <c r="AO9" s="209" t="s">
        <v>69</v>
      </c>
      <c r="AP9" s="209"/>
      <c r="AQ9" s="209"/>
      <c r="AR9" s="209"/>
    </row>
    <row r="10" spans="1:47" ht="15" customHeight="1" x14ac:dyDescent="0.25">
      <c r="C10" s="19"/>
      <c r="H10" s="19"/>
      <c r="S10" s="186" t="s">
        <v>292</v>
      </c>
      <c r="T10" s="186"/>
      <c r="U10" s="186"/>
      <c r="Z10" s="195"/>
      <c r="AA10" s="195"/>
      <c r="AB10" s="195"/>
      <c r="AC10" s="195"/>
      <c r="AD10" s="66"/>
      <c r="AO10" s="210"/>
      <c r="AP10" s="210"/>
      <c r="AQ10" s="210"/>
    </row>
    <row r="11" spans="1:47" ht="15.75" x14ac:dyDescent="0.25">
      <c r="L11" s="183" t="s">
        <v>231</v>
      </c>
      <c r="M11" s="183"/>
      <c r="N11" s="183"/>
      <c r="O11" s="183"/>
      <c r="P11" s="183"/>
      <c r="S11" s="187" t="s">
        <v>293</v>
      </c>
      <c r="T11" s="187"/>
      <c r="U11" s="187"/>
      <c r="V11" s="187"/>
      <c r="AF11" s="211" t="s">
        <v>314</v>
      </c>
      <c r="AG11" s="211"/>
      <c r="AH11" s="211"/>
      <c r="AK11" s="1">
        <v>550</v>
      </c>
      <c r="AO11" s="210" t="s">
        <v>69</v>
      </c>
      <c r="AP11" s="210"/>
      <c r="AQ11" s="67">
        <v>50</v>
      </c>
      <c r="AR11" t="s">
        <v>315</v>
      </c>
      <c r="AS11" s="67">
        <v>3000</v>
      </c>
      <c r="AT11" s="1" t="s">
        <v>316</v>
      </c>
      <c r="AU11" s="68">
        <f>AQ11*AS11</f>
        <v>150000</v>
      </c>
    </row>
    <row r="12" spans="1:47" ht="15.75" thickBot="1" x14ac:dyDescent="0.3">
      <c r="A12" s="182" t="s">
        <v>232</v>
      </c>
      <c r="B12" s="182"/>
      <c r="C12" s="182"/>
      <c r="D12" s="182"/>
      <c r="F12" s="182" t="s">
        <v>233</v>
      </c>
      <c r="G12" s="182"/>
      <c r="H12" s="182"/>
      <c r="I12" s="182"/>
      <c r="L12" s="45" t="s">
        <v>234</v>
      </c>
      <c r="M12" s="4"/>
      <c r="N12" s="4"/>
      <c r="O12" s="4"/>
      <c r="P12" s="4"/>
      <c r="AF12" s="211" t="s">
        <v>41</v>
      </c>
      <c r="AG12" s="211"/>
      <c r="AH12" s="211"/>
      <c r="AK12" s="1">
        <v>230</v>
      </c>
    </row>
    <row r="13" spans="1:47" ht="19.5" customHeight="1" thickBot="1" x14ac:dyDescent="0.35">
      <c r="A13" t="s">
        <v>226</v>
      </c>
      <c r="B13" s="40">
        <f>P62</f>
        <v>110000</v>
      </c>
      <c r="C13" s="46">
        <f>P26</f>
        <v>20000</v>
      </c>
      <c r="D13" t="s">
        <v>235</v>
      </c>
      <c r="G13" s="47"/>
      <c r="H13" s="40">
        <f>P57</f>
        <v>110000</v>
      </c>
      <c r="I13" t="s">
        <v>236</v>
      </c>
      <c r="L13" s="4" t="s">
        <v>237</v>
      </c>
      <c r="M13" s="4"/>
      <c r="N13" s="4">
        <v>150</v>
      </c>
      <c r="O13" s="4">
        <v>500</v>
      </c>
      <c r="P13" s="180">
        <f>O13*N13</f>
        <v>75000</v>
      </c>
      <c r="S13" s="188" t="s">
        <v>294</v>
      </c>
      <c r="T13" s="189"/>
      <c r="U13" s="55" t="s">
        <v>295</v>
      </c>
      <c r="V13" s="55" t="s">
        <v>296</v>
      </c>
      <c r="W13" s="55" t="s">
        <v>297</v>
      </c>
      <c r="Z13" s="196" t="s">
        <v>34</v>
      </c>
      <c r="AA13" s="198" t="s">
        <v>39</v>
      </c>
      <c r="AB13" s="200" t="s">
        <v>317</v>
      </c>
      <c r="AC13" s="198" t="s">
        <v>39</v>
      </c>
      <c r="AD13" s="216"/>
      <c r="AF13" s="211" t="s">
        <v>318</v>
      </c>
      <c r="AG13" s="211"/>
      <c r="AH13" s="211"/>
      <c r="AK13" s="69">
        <v>320</v>
      </c>
      <c r="AO13" s="209" t="s">
        <v>319</v>
      </c>
      <c r="AP13" s="209"/>
      <c r="AQ13" s="209"/>
      <c r="AR13" s="209"/>
    </row>
    <row r="14" spans="1:47" ht="15.75" thickBot="1" x14ac:dyDescent="0.3">
      <c r="A14" t="s">
        <v>238</v>
      </c>
      <c r="B14" s="40">
        <f>P16</f>
        <v>300000</v>
      </c>
      <c r="C14" s="44">
        <f>B31</f>
        <v>11000</v>
      </c>
      <c r="D14" t="s">
        <v>239</v>
      </c>
      <c r="H14" s="19"/>
      <c r="L14" s="4" t="s">
        <v>240</v>
      </c>
      <c r="M14" s="4"/>
      <c r="N14" s="4">
        <v>150</v>
      </c>
      <c r="O14" s="4">
        <v>700</v>
      </c>
      <c r="P14" s="180">
        <f t="shared" ref="P14:P15" si="0">O14*N14</f>
        <v>105000</v>
      </c>
      <c r="S14" s="190" t="s">
        <v>298</v>
      </c>
      <c r="T14" s="191"/>
      <c r="U14" s="56">
        <v>150</v>
      </c>
      <c r="V14" s="57">
        <v>500</v>
      </c>
      <c r="W14" s="57">
        <f>U14*V14</f>
        <v>75000</v>
      </c>
      <c r="Z14" s="197"/>
      <c r="AA14" s="199"/>
      <c r="AB14" s="201"/>
      <c r="AC14" s="199"/>
      <c r="AD14" s="216"/>
      <c r="AF14" s="211" t="s">
        <v>39</v>
      </c>
      <c r="AG14" s="211"/>
      <c r="AH14" s="211"/>
      <c r="AK14" s="1">
        <f>SUM(AK11:AK13)</f>
        <v>1100</v>
      </c>
      <c r="AO14" s="215" t="s">
        <v>320</v>
      </c>
      <c r="AP14" s="215"/>
      <c r="AQ14" s="215"/>
      <c r="AR14" s="215"/>
    </row>
    <row r="15" spans="1:47" ht="15.75" thickBot="1" x14ac:dyDescent="0.3">
      <c r="A15" t="s">
        <v>241</v>
      </c>
      <c r="B15" s="40">
        <f>C23</f>
        <v>165000</v>
      </c>
      <c r="C15" s="44">
        <f>H13</f>
        <v>110000</v>
      </c>
      <c r="D15" t="s">
        <v>236</v>
      </c>
      <c r="H15" s="19"/>
      <c r="L15" s="4" t="s">
        <v>242</v>
      </c>
      <c r="M15" s="4"/>
      <c r="N15" s="4">
        <v>150</v>
      </c>
      <c r="O15" s="4">
        <v>800</v>
      </c>
      <c r="P15" s="180">
        <f t="shared" si="0"/>
        <v>120000</v>
      </c>
      <c r="S15" s="190" t="s">
        <v>299</v>
      </c>
      <c r="T15" s="191"/>
      <c r="U15" s="56">
        <v>150</v>
      </c>
      <c r="V15" s="57">
        <v>700</v>
      </c>
      <c r="W15" s="57">
        <f t="shared" ref="W15:W16" si="1">U15*V15</f>
        <v>105000</v>
      </c>
      <c r="Z15" s="70" t="s">
        <v>40</v>
      </c>
      <c r="AA15" s="71">
        <v>60000</v>
      </c>
      <c r="AB15" s="71">
        <v>155000</v>
      </c>
      <c r="AC15" s="72">
        <v>3.8709677400000003E-2</v>
      </c>
      <c r="AD15" s="10" t="s">
        <v>321</v>
      </c>
      <c r="AF15" s="210"/>
      <c r="AG15" s="210"/>
      <c r="AH15" s="210"/>
      <c r="AI15" s="210"/>
      <c r="AJ15" s="210"/>
      <c r="AK15" s="210"/>
      <c r="AL15" s="210"/>
      <c r="AO15" s="211" t="s">
        <v>11</v>
      </c>
      <c r="AP15" s="211"/>
      <c r="AQ15" s="211"/>
      <c r="AR15" s="211"/>
      <c r="AS15" s="1">
        <v>15000</v>
      </c>
    </row>
    <row r="16" spans="1:47" ht="15.75" customHeight="1" thickBot="1" x14ac:dyDescent="0.3">
      <c r="C16" s="19"/>
      <c r="H16" s="19"/>
      <c r="L16" s="4"/>
      <c r="M16" s="4"/>
      <c r="N16" s="4"/>
      <c r="O16" s="4"/>
      <c r="P16" s="180">
        <f>SUM(P13:P15)</f>
        <v>300000</v>
      </c>
      <c r="S16" s="213" t="s">
        <v>300</v>
      </c>
      <c r="T16" s="214"/>
      <c r="U16" s="56">
        <v>150</v>
      </c>
      <c r="V16" s="57">
        <v>800</v>
      </c>
      <c r="W16" s="57">
        <f t="shared" si="1"/>
        <v>120000</v>
      </c>
      <c r="Z16" s="73" t="s">
        <v>41</v>
      </c>
      <c r="AA16" s="74">
        <v>20000</v>
      </c>
      <c r="AB16" s="74">
        <v>188400</v>
      </c>
      <c r="AC16" s="75">
        <v>1.0605711300000001E-2</v>
      </c>
      <c r="AD16" s="10" t="s">
        <v>321</v>
      </c>
      <c r="AF16" s="186" t="s">
        <v>28</v>
      </c>
      <c r="AG16" s="186"/>
      <c r="AH16" s="186"/>
      <c r="AO16" s="211" t="s">
        <v>322</v>
      </c>
      <c r="AP16" s="211"/>
      <c r="AQ16" s="211"/>
      <c r="AR16" s="211"/>
      <c r="AS16" s="1">
        <v>20000</v>
      </c>
    </row>
    <row r="17" spans="1:45" ht="15.75" thickBot="1" x14ac:dyDescent="0.3">
      <c r="C17" s="19"/>
      <c r="H17" s="19"/>
      <c r="L17" s="45" t="s">
        <v>243</v>
      </c>
      <c r="M17" s="4"/>
      <c r="N17" s="4"/>
      <c r="O17" s="4"/>
      <c r="P17" s="181"/>
      <c r="S17" s="190" t="s">
        <v>297</v>
      </c>
      <c r="T17" s="191"/>
      <c r="U17" s="58"/>
      <c r="V17" s="57">
        <f>SUM(V14:V16)</f>
        <v>2000</v>
      </c>
      <c r="W17" s="57">
        <f>SUM(W14:W16)</f>
        <v>300000</v>
      </c>
      <c r="Z17" s="76" t="s">
        <v>42</v>
      </c>
      <c r="AA17" s="77">
        <v>25000</v>
      </c>
      <c r="AB17" s="77">
        <v>153600</v>
      </c>
      <c r="AC17" s="78">
        <v>1.62760417E-2</v>
      </c>
      <c r="AD17" s="10" t="s">
        <v>321</v>
      </c>
      <c r="AF17" s="210" t="s">
        <v>323</v>
      </c>
      <c r="AG17" s="210"/>
      <c r="AH17" s="210"/>
      <c r="AK17" s="79">
        <v>150</v>
      </c>
      <c r="AO17" s="211" t="s">
        <v>42</v>
      </c>
      <c r="AP17" s="211"/>
      <c r="AQ17" s="211"/>
      <c r="AR17" s="211"/>
      <c r="AS17" s="69">
        <v>25000</v>
      </c>
    </row>
    <row r="18" spans="1:45" ht="15.75" thickBot="1" x14ac:dyDescent="0.3">
      <c r="C18" s="19"/>
      <c r="H18" s="19"/>
      <c r="L18" s="4" t="s">
        <v>237</v>
      </c>
      <c r="M18" s="4"/>
      <c r="N18" s="4">
        <v>50</v>
      </c>
      <c r="O18" s="4">
        <v>500</v>
      </c>
      <c r="P18" s="180">
        <f>O18*N18</f>
        <v>25000</v>
      </c>
      <c r="Z18" s="80"/>
      <c r="AA18" s="81"/>
      <c r="AB18" s="81"/>
      <c r="AC18" s="81"/>
      <c r="AD18" s="10"/>
      <c r="AF18" s="210" t="s">
        <v>324</v>
      </c>
      <c r="AG18" s="210"/>
      <c r="AH18" s="210"/>
      <c r="AK18" t="s">
        <v>325</v>
      </c>
      <c r="AO18" s="215" t="s">
        <v>39</v>
      </c>
      <c r="AP18" s="215"/>
      <c r="AQ18" s="215"/>
      <c r="AR18" s="215"/>
      <c r="AS18" s="1">
        <f>SUM(AS15:AS17)</f>
        <v>60000</v>
      </c>
    </row>
    <row r="19" spans="1:45" x14ac:dyDescent="0.25">
      <c r="L19" s="4" t="s">
        <v>240</v>
      </c>
      <c r="M19" s="4"/>
      <c r="N19" s="4">
        <v>50</v>
      </c>
      <c r="O19" s="4">
        <v>700</v>
      </c>
      <c r="P19" s="180">
        <f t="shared" ref="P19:P20" si="2">O19*N19</f>
        <v>35000</v>
      </c>
    </row>
    <row r="20" spans="1:45" ht="15.75" x14ac:dyDescent="0.25">
      <c r="A20" s="182" t="s">
        <v>244</v>
      </c>
      <c r="B20" s="182"/>
      <c r="C20" s="182"/>
      <c r="D20" s="182"/>
      <c r="F20" s="182" t="s">
        <v>245</v>
      </c>
      <c r="G20" s="182"/>
      <c r="H20" s="182"/>
      <c r="I20" s="182"/>
      <c r="L20" s="4" t="s">
        <v>242</v>
      </c>
      <c r="M20" s="4"/>
      <c r="N20" s="4">
        <v>50</v>
      </c>
      <c r="O20" s="4">
        <v>800</v>
      </c>
      <c r="P20" s="180">
        <f t="shared" si="2"/>
        <v>40000</v>
      </c>
      <c r="S20" s="187" t="s">
        <v>301</v>
      </c>
      <c r="T20" s="187"/>
      <c r="U20" s="187"/>
      <c r="V20" s="187"/>
      <c r="AF20" s="217" t="s">
        <v>326</v>
      </c>
      <c r="AG20" s="217"/>
      <c r="AH20" s="217"/>
      <c r="AI20" s="217"/>
      <c r="AJ20" s="217"/>
    </row>
    <row r="21" spans="1:45" ht="15.75" customHeight="1" thickBot="1" x14ac:dyDescent="0.3">
      <c r="A21" t="s">
        <v>246</v>
      </c>
      <c r="B21">
        <f>C5</f>
        <v>60000</v>
      </c>
      <c r="C21" s="46">
        <f>B14</f>
        <v>300000</v>
      </c>
      <c r="D21" t="s">
        <v>247</v>
      </c>
      <c r="F21" t="s">
        <v>248</v>
      </c>
      <c r="G21" s="40">
        <f>C25</f>
        <v>22000</v>
      </c>
      <c r="H21" s="14"/>
      <c r="L21" s="4"/>
      <c r="M21" s="4"/>
      <c r="N21" s="4"/>
      <c r="O21" s="4"/>
      <c r="P21" s="180">
        <f>SUM(P18:P20)</f>
        <v>100000</v>
      </c>
      <c r="Z21" s="195" t="s">
        <v>88</v>
      </c>
      <c r="AA21" s="195"/>
      <c r="AB21" s="195"/>
      <c r="AC21" s="195"/>
    </row>
    <row r="22" spans="1:45" ht="15.75" customHeight="1" thickBot="1" x14ac:dyDescent="0.3">
      <c r="C22" s="44">
        <f>B6</f>
        <v>100000</v>
      </c>
      <c r="D22" t="s">
        <v>249</v>
      </c>
      <c r="H22" s="19"/>
      <c r="L22" s="45" t="s">
        <v>250</v>
      </c>
      <c r="M22" s="4"/>
      <c r="N22" s="4"/>
      <c r="O22" s="4"/>
      <c r="P22" s="181"/>
      <c r="S22" s="188" t="s">
        <v>294</v>
      </c>
      <c r="T22" s="189"/>
      <c r="U22" s="55" t="s">
        <v>295</v>
      </c>
      <c r="V22" s="55" t="s">
        <v>296</v>
      </c>
      <c r="W22" s="55" t="s">
        <v>297</v>
      </c>
      <c r="Z22" s="195"/>
      <c r="AA22" s="195"/>
      <c r="AB22" s="195"/>
      <c r="AC22" s="195"/>
      <c r="AF22" s="186" t="s">
        <v>327</v>
      </c>
      <c r="AG22" s="186"/>
      <c r="AH22" s="186"/>
    </row>
    <row r="23" spans="1:45" ht="15.75" thickBot="1" x14ac:dyDescent="0.3">
      <c r="C23" s="44">
        <f>P37</f>
        <v>165000</v>
      </c>
      <c r="D23" t="s">
        <v>251</v>
      </c>
      <c r="H23" s="19"/>
      <c r="L23" s="4" t="s">
        <v>237</v>
      </c>
      <c r="M23" s="4"/>
      <c r="N23" s="4">
        <v>10</v>
      </c>
      <c r="O23" s="4">
        <v>500</v>
      </c>
      <c r="P23" s="180">
        <f>O23*N23</f>
        <v>5000</v>
      </c>
      <c r="S23" s="190" t="s">
        <v>298</v>
      </c>
      <c r="T23" s="191"/>
      <c r="U23" s="56">
        <v>50</v>
      </c>
      <c r="V23" s="57">
        <v>500</v>
      </c>
      <c r="W23" s="57">
        <f>U23*V23</f>
        <v>25000</v>
      </c>
      <c r="AF23" s="210" t="s">
        <v>40</v>
      </c>
      <c r="AG23" s="210"/>
      <c r="AH23" s="210"/>
      <c r="AK23" s="1">
        <v>95000</v>
      </c>
    </row>
    <row r="24" spans="1:45" ht="15.75" customHeight="1" thickBot="1" x14ac:dyDescent="0.3">
      <c r="C24" s="44">
        <f>P47</f>
        <v>33000</v>
      </c>
      <c r="D24" t="s">
        <v>252</v>
      </c>
      <c r="H24" s="19"/>
      <c r="L24" s="4" t="s">
        <v>240</v>
      </c>
      <c r="M24" s="4"/>
      <c r="N24" s="4">
        <v>10</v>
      </c>
      <c r="O24" s="4">
        <v>700</v>
      </c>
      <c r="P24" s="180">
        <f t="shared" ref="P24:P25" si="3">O24*N24</f>
        <v>7000</v>
      </c>
      <c r="S24" s="190" t="s">
        <v>299</v>
      </c>
      <c r="T24" s="191"/>
      <c r="U24" s="56">
        <v>50</v>
      </c>
      <c r="V24" s="57">
        <v>700</v>
      </c>
      <c r="W24" s="57">
        <f t="shared" ref="W24:W25" si="4">U24*V24</f>
        <v>35000</v>
      </c>
      <c r="Z24" s="218" t="s">
        <v>34</v>
      </c>
      <c r="AA24" s="220" t="s">
        <v>35</v>
      </c>
      <c r="AB24" s="222" t="s">
        <v>313</v>
      </c>
      <c r="AC24" s="220" t="s">
        <v>39</v>
      </c>
      <c r="AF24" s="210" t="s">
        <v>41</v>
      </c>
      <c r="AG24" s="210"/>
      <c r="AH24" s="210"/>
      <c r="AK24" s="1">
        <v>128400</v>
      </c>
    </row>
    <row r="25" spans="1:45" ht="15.75" customHeight="1" thickBot="1" x14ac:dyDescent="0.3">
      <c r="C25" s="44">
        <f>P52</f>
        <v>22000</v>
      </c>
      <c r="D25" t="s">
        <v>253</v>
      </c>
      <c r="H25" s="19"/>
      <c r="L25" s="4" t="s">
        <v>242</v>
      </c>
      <c r="M25" s="4"/>
      <c r="N25" s="4">
        <v>10</v>
      </c>
      <c r="O25" s="4">
        <v>800</v>
      </c>
      <c r="P25" s="180">
        <f t="shared" si="3"/>
        <v>8000</v>
      </c>
      <c r="S25" s="213" t="s">
        <v>300</v>
      </c>
      <c r="T25" s="214"/>
      <c r="U25" s="56">
        <v>50</v>
      </c>
      <c r="V25" s="57">
        <v>800</v>
      </c>
      <c r="W25" s="57">
        <f t="shared" si="4"/>
        <v>40000</v>
      </c>
      <c r="Z25" s="219"/>
      <c r="AA25" s="221"/>
      <c r="AB25" s="223"/>
      <c r="AC25" s="221"/>
      <c r="AF25" s="210" t="s">
        <v>318</v>
      </c>
      <c r="AG25" s="210"/>
      <c r="AH25" s="210"/>
      <c r="AK25" s="69">
        <v>128600</v>
      </c>
    </row>
    <row r="26" spans="1:45" ht="15.75" thickBot="1" x14ac:dyDescent="0.3">
      <c r="C26" s="19"/>
      <c r="H26" s="19"/>
      <c r="L26" s="4"/>
      <c r="M26" s="4"/>
      <c r="N26" s="4"/>
      <c r="O26" s="4"/>
      <c r="P26" s="180">
        <f>SUM(P23:P25)</f>
        <v>20000</v>
      </c>
      <c r="S26" s="190" t="s">
        <v>297</v>
      </c>
      <c r="T26" s="191"/>
      <c r="U26" s="58"/>
      <c r="V26" s="57">
        <f>SUM(V23:V25)</f>
        <v>2000</v>
      </c>
      <c r="W26" s="57">
        <f>SUM(W23:W25)</f>
        <v>100000</v>
      </c>
      <c r="Z26" s="70" t="s">
        <v>40</v>
      </c>
      <c r="AA26" s="71">
        <v>25000</v>
      </c>
      <c r="AB26" s="82">
        <f>AC15</f>
        <v>3.8709677400000003E-2</v>
      </c>
      <c r="AC26" s="71">
        <f>AA26*AB26</f>
        <v>967.74193500000013</v>
      </c>
      <c r="AD26" t="s">
        <v>321</v>
      </c>
      <c r="AF26" s="210" t="s">
        <v>39</v>
      </c>
      <c r="AG26" s="210"/>
      <c r="AH26" s="210"/>
      <c r="AK26" s="1">
        <f>SUM(AK23:AK25)</f>
        <v>352000</v>
      </c>
    </row>
    <row r="27" spans="1:45" x14ac:dyDescent="0.25">
      <c r="Z27" s="83" t="s">
        <v>41</v>
      </c>
      <c r="AA27" s="84">
        <v>35000</v>
      </c>
      <c r="AB27" s="85">
        <f>AC16</f>
        <v>1.0605711300000001E-2</v>
      </c>
      <c r="AC27" s="84">
        <f>AA27*AB27</f>
        <v>371.19989550000003</v>
      </c>
      <c r="AD27" t="s">
        <v>321</v>
      </c>
    </row>
    <row r="28" spans="1:45" ht="15.75" thickBot="1" x14ac:dyDescent="0.3">
      <c r="Z28" s="76" t="s">
        <v>42</v>
      </c>
      <c r="AA28" s="77">
        <v>40000</v>
      </c>
      <c r="AB28" s="86">
        <f>AC17</f>
        <v>1.62760417E-2</v>
      </c>
      <c r="AC28" s="77">
        <f>AA28*AB28</f>
        <v>651.04166800000007</v>
      </c>
      <c r="AD28" t="s">
        <v>321</v>
      </c>
    </row>
    <row r="29" spans="1:45" ht="15.75" thickBot="1" x14ac:dyDescent="0.3">
      <c r="A29" s="182" t="s">
        <v>254</v>
      </c>
      <c r="B29" s="182"/>
      <c r="C29" s="182"/>
      <c r="D29" s="182"/>
      <c r="Z29" s="87" t="s">
        <v>39</v>
      </c>
      <c r="AA29" s="88">
        <f>SUM(AA26:AA28)</f>
        <v>100000</v>
      </c>
      <c r="AB29" s="89"/>
      <c r="AC29" s="88">
        <f>SUM(AC26:AC28)</f>
        <v>1989.9834985000002</v>
      </c>
      <c r="AD29" t="s">
        <v>321</v>
      </c>
    </row>
    <row r="30" spans="1:45" ht="15.75" x14ac:dyDescent="0.25">
      <c r="A30" t="s">
        <v>255</v>
      </c>
      <c r="B30" s="40">
        <f>C13</f>
        <v>20000</v>
      </c>
      <c r="C30" s="14"/>
      <c r="S30" s="59" t="s">
        <v>302</v>
      </c>
      <c r="T30" s="59"/>
      <c r="U30" s="59"/>
      <c r="V30" s="59"/>
      <c r="W30" s="59"/>
      <c r="X30" s="59"/>
      <c r="Y30" s="59"/>
    </row>
    <row r="31" spans="1:45" ht="15.75" customHeight="1" x14ac:dyDescent="0.25">
      <c r="A31" t="s">
        <v>256</v>
      </c>
      <c r="B31" s="40">
        <f>P42</f>
        <v>11000</v>
      </c>
      <c r="C31" s="19"/>
      <c r="S31" s="59"/>
      <c r="T31" s="59"/>
      <c r="U31" s="59"/>
      <c r="V31" s="59"/>
      <c r="W31" s="59"/>
      <c r="X31" s="59"/>
      <c r="Y31" s="59"/>
      <c r="Z31" s="209" t="s">
        <v>69</v>
      </c>
      <c r="AA31" s="209"/>
      <c r="AB31" s="209"/>
      <c r="AC31" s="209"/>
    </row>
    <row r="32" spans="1:45" ht="15.75" customHeight="1" x14ac:dyDescent="0.25">
      <c r="C32" s="19"/>
      <c r="L32" s="183" t="s">
        <v>257</v>
      </c>
      <c r="M32" s="183"/>
      <c r="N32" s="183"/>
      <c r="O32" s="183"/>
      <c r="P32" s="183"/>
      <c r="S32" s="59" t="s">
        <v>303</v>
      </c>
      <c r="T32" s="59"/>
      <c r="U32" s="59"/>
      <c r="V32" s="59"/>
      <c r="W32" s="59"/>
      <c r="X32" s="59"/>
      <c r="Y32" s="59"/>
      <c r="Z32" s="209"/>
      <c r="AA32" s="209"/>
      <c r="AB32" s="209"/>
      <c r="AC32" s="209"/>
    </row>
    <row r="33" spans="2:30" ht="16.5" thickBot="1" x14ac:dyDescent="0.3">
      <c r="C33" s="19"/>
      <c r="L33" s="45" t="s">
        <v>258</v>
      </c>
      <c r="M33" s="4"/>
      <c r="N33" s="4"/>
      <c r="O33" s="4"/>
      <c r="P33" s="4"/>
      <c r="S33" s="59"/>
      <c r="T33" s="59"/>
      <c r="U33" s="59"/>
      <c r="V33" s="59"/>
      <c r="W33" s="59"/>
      <c r="X33" s="59"/>
      <c r="Y33" s="59"/>
    </row>
    <row r="34" spans="2:30" ht="15.75" customHeight="1" x14ac:dyDescent="0.25">
      <c r="C34" s="19"/>
      <c r="L34" s="4" t="s">
        <v>237</v>
      </c>
      <c r="M34" s="4"/>
      <c r="N34" s="4">
        <v>150</v>
      </c>
      <c r="O34" s="4">
        <v>550</v>
      </c>
      <c r="P34" s="7">
        <f>O34*N34</f>
        <v>82500</v>
      </c>
      <c r="S34" s="208" t="s">
        <v>34</v>
      </c>
      <c r="T34" s="208"/>
      <c r="U34" s="208"/>
      <c r="V34" s="60" t="s">
        <v>35</v>
      </c>
      <c r="W34" s="61" t="s">
        <v>38</v>
      </c>
      <c r="X34" s="62" t="s">
        <v>39</v>
      </c>
      <c r="Y34" s="92"/>
      <c r="Z34" s="196" t="s">
        <v>34</v>
      </c>
      <c r="AA34" s="198" t="s">
        <v>39</v>
      </c>
      <c r="AB34" s="200" t="s">
        <v>313</v>
      </c>
      <c r="AC34" s="198" t="s">
        <v>39</v>
      </c>
    </row>
    <row r="35" spans="2:30" ht="16.5" thickBot="1" x14ac:dyDescent="0.3">
      <c r="C35" s="19"/>
      <c r="L35" s="4" t="s">
        <v>240</v>
      </c>
      <c r="M35" s="4"/>
      <c r="N35" s="4">
        <v>150</v>
      </c>
      <c r="O35" s="4">
        <v>230</v>
      </c>
      <c r="P35" s="7">
        <f t="shared" ref="P35:P36" si="5">O35*N35</f>
        <v>34500</v>
      </c>
      <c r="S35" s="192"/>
      <c r="T35" s="193"/>
      <c r="U35" s="194"/>
      <c r="V35" s="61"/>
      <c r="W35" s="61"/>
      <c r="X35" s="61"/>
      <c r="Y35" s="93"/>
      <c r="Z35" s="197"/>
      <c r="AA35" s="199"/>
      <c r="AB35" s="201"/>
      <c r="AC35" s="199"/>
    </row>
    <row r="36" spans="2:30" ht="15.75" x14ac:dyDescent="0.25">
      <c r="L36" s="4" t="s">
        <v>242</v>
      </c>
      <c r="M36" s="4"/>
      <c r="N36" s="4">
        <v>150</v>
      </c>
      <c r="O36" s="4">
        <v>320</v>
      </c>
      <c r="P36" s="7">
        <f t="shared" si="5"/>
        <v>48000</v>
      </c>
      <c r="S36" s="192" t="s">
        <v>40</v>
      </c>
      <c r="T36" s="193"/>
      <c r="U36" s="194"/>
      <c r="V36" s="62">
        <v>150</v>
      </c>
      <c r="W36" s="63">
        <v>550</v>
      </c>
      <c r="X36" s="63">
        <f>V36*W36</f>
        <v>82500</v>
      </c>
      <c r="Y36" s="94"/>
      <c r="Z36" s="70" t="s">
        <v>40</v>
      </c>
      <c r="AA36" s="71">
        <v>95000</v>
      </c>
      <c r="AB36" s="82">
        <f>AB26</f>
        <v>3.8709677400000003E-2</v>
      </c>
      <c r="AC36" s="71">
        <f>AA36*AB36</f>
        <v>3677.4193530000002</v>
      </c>
      <c r="AD36" t="s">
        <v>321</v>
      </c>
    </row>
    <row r="37" spans="2:30" ht="15.75" x14ac:dyDescent="0.25">
      <c r="L37" s="4"/>
      <c r="M37" s="4"/>
      <c r="N37" s="4"/>
      <c r="O37" s="4"/>
      <c r="P37" s="48">
        <f>SUM(P34:P36)</f>
        <v>165000</v>
      </c>
      <c r="S37" s="192" t="s">
        <v>41</v>
      </c>
      <c r="T37" s="193"/>
      <c r="U37" s="194"/>
      <c r="V37" s="62">
        <v>150</v>
      </c>
      <c r="W37" s="63">
        <v>230</v>
      </c>
      <c r="X37" s="63">
        <f t="shared" ref="X37:X38" si="6">V37*W37</f>
        <v>34500</v>
      </c>
      <c r="Y37" s="94"/>
      <c r="Z37" s="73" t="s">
        <v>41</v>
      </c>
      <c r="AA37" s="74">
        <v>128000</v>
      </c>
      <c r="AB37" s="90">
        <f>AB27</f>
        <v>1.0605711300000001E-2</v>
      </c>
      <c r="AC37" s="74">
        <f>AA37*AB37</f>
        <v>1357.5310464000002</v>
      </c>
      <c r="AD37" t="s">
        <v>321</v>
      </c>
    </row>
    <row r="38" spans="2:30" ht="15" customHeight="1" thickBot="1" x14ac:dyDescent="0.3">
      <c r="B38" s="184" t="s">
        <v>135</v>
      </c>
      <c r="C38" s="185"/>
      <c r="D38" s="185"/>
      <c r="E38" s="185"/>
      <c r="F38" s="185"/>
      <c r="L38" s="45" t="s">
        <v>250</v>
      </c>
      <c r="M38" s="4"/>
      <c r="N38" s="4"/>
      <c r="O38" s="4"/>
      <c r="P38" s="4"/>
      <c r="S38" s="192" t="s">
        <v>163</v>
      </c>
      <c r="T38" s="193"/>
      <c r="U38" s="194"/>
      <c r="V38" s="62">
        <v>150</v>
      </c>
      <c r="W38" s="63">
        <v>320</v>
      </c>
      <c r="X38" s="63">
        <f t="shared" si="6"/>
        <v>48000</v>
      </c>
      <c r="Y38" s="94"/>
      <c r="Z38" s="76" t="s">
        <v>42</v>
      </c>
      <c r="AA38" s="77">
        <v>128000</v>
      </c>
      <c r="AB38" s="86">
        <f>AB28</f>
        <v>1.62760417E-2</v>
      </c>
      <c r="AC38" s="77">
        <f>AA38*AB38</f>
        <v>2083.3333376</v>
      </c>
      <c r="AD38" t="s">
        <v>321</v>
      </c>
    </row>
    <row r="39" spans="2:30" ht="16.5" thickBot="1" x14ac:dyDescent="0.3">
      <c r="B39" s="17" t="s">
        <v>262</v>
      </c>
      <c r="C39" s="17"/>
      <c r="E39" s="17" t="s">
        <v>263</v>
      </c>
      <c r="F39" s="17"/>
      <c r="L39" s="4" t="s">
        <v>237</v>
      </c>
      <c r="M39" s="4"/>
      <c r="N39" s="4">
        <v>10</v>
      </c>
      <c r="O39" s="4">
        <v>550</v>
      </c>
      <c r="P39" s="7">
        <f>O39*N39</f>
        <v>5500</v>
      </c>
      <c r="S39" s="192"/>
      <c r="T39" s="193"/>
      <c r="U39" s="194"/>
      <c r="V39" s="61"/>
      <c r="W39" s="61"/>
      <c r="X39" s="61"/>
      <c r="Y39" s="93"/>
      <c r="Z39" s="80" t="s">
        <v>39</v>
      </c>
      <c r="AA39" s="81">
        <f>SUM(AA36:AA38)</f>
        <v>351000</v>
      </c>
      <c r="AB39" s="91"/>
      <c r="AC39" s="81">
        <f>SUM(AC36:AC38)</f>
        <v>7118.2837370000007</v>
      </c>
      <c r="AD39" t="s">
        <v>321</v>
      </c>
    </row>
    <row r="40" spans="2:30" ht="15.75" x14ac:dyDescent="0.25">
      <c r="B40" t="s">
        <v>264</v>
      </c>
      <c r="C40" s="14" t="s">
        <v>265</v>
      </c>
      <c r="E40" t="s">
        <v>266</v>
      </c>
      <c r="F40" s="19" t="s">
        <v>267</v>
      </c>
      <c r="L40" s="4" t="s">
        <v>240</v>
      </c>
      <c r="M40" s="4"/>
      <c r="N40" s="4">
        <v>10</v>
      </c>
      <c r="O40" s="4">
        <v>230</v>
      </c>
      <c r="P40" s="7">
        <f t="shared" ref="P40:P41" si="7">O40*N40</f>
        <v>2300</v>
      </c>
      <c r="S40" s="192" t="s">
        <v>39</v>
      </c>
      <c r="T40" s="193"/>
      <c r="U40" s="194"/>
      <c r="V40" s="62">
        <f>SUM(V36:V39)</f>
        <v>450</v>
      </c>
      <c r="W40" s="64">
        <f t="shared" ref="W40:X40" si="8">SUM(W36:W39)</f>
        <v>1100</v>
      </c>
      <c r="X40" s="64">
        <f t="shared" si="8"/>
        <v>165000</v>
      </c>
      <c r="Y40" s="95"/>
    </row>
    <row r="41" spans="2:30" ht="15.75" x14ac:dyDescent="0.25">
      <c r="B41" t="s">
        <v>268</v>
      </c>
      <c r="C41" s="19" t="s">
        <v>269</v>
      </c>
      <c r="E41" t="s">
        <v>270</v>
      </c>
      <c r="F41" s="19" t="s">
        <v>271</v>
      </c>
      <c r="L41" s="4" t="s">
        <v>242</v>
      </c>
      <c r="M41" s="4"/>
      <c r="N41" s="4">
        <v>10</v>
      </c>
      <c r="O41" s="4">
        <v>320</v>
      </c>
      <c r="P41" s="7">
        <f t="shared" si="7"/>
        <v>3200</v>
      </c>
      <c r="S41" s="59"/>
      <c r="T41" s="59"/>
      <c r="U41" s="59"/>
      <c r="V41" s="59"/>
      <c r="W41" s="59"/>
      <c r="X41" s="59"/>
      <c r="Y41" s="59"/>
    </row>
    <row r="42" spans="2:30" ht="15.75" x14ac:dyDescent="0.25">
      <c r="B42" t="s">
        <v>272</v>
      </c>
      <c r="C42" s="19" t="s">
        <v>273</v>
      </c>
      <c r="E42" t="s">
        <v>274</v>
      </c>
      <c r="F42" s="19" t="s">
        <v>275</v>
      </c>
      <c r="L42" s="4"/>
      <c r="M42" s="4"/>
      <c r="N42" s="4"/>
      <c r="O42" s="4"/>
      <c r="P42" s="48">
        <f>SUM(P39:P41)</f>
        <v>11000</v>
      </c>
      <c r="S42" s="59"/>
      <c r="T42" s="59"/>
      <c r="U42" s="59"/>
      <c r="V42" s="59"/>
      <c r="W42" s="59"/>
      <c r="X42" s="59"/>
      <c r="Y42" s="59"/>
    </row>
    <row r="43" spans="2:30" ht="15.75" x14ac:dyDescent="0.25">
      <c r="C43" s="19" t="s">
        <v>276</v>
      </c>
      <c r="F43" s="19" t="s">
        <v>277</v>
      </c>
      <c r="L43" s="45" t="s">
        <v>244</v>
      </c>
      <c r="M43" s="4"/>
      <c r="N43" s="4"/>
      <c r="O43" s="4"/>
      <c r="P43" s="4"/>
      <c r="S43" s="59" t="s">
        <v>304</v>
      </c>
      <c r="T43" s="59"/>
      <c r="U43" s="59"/>
      <c r="V43" s="59"/>
      <c r="W43" s="59"/>
      <c r="X43" s="59"/>
      <c r="Y43" s="59"/>
      <c r="Z43" s="186" t="s">
        <v>328</v>
      </c>
      <c r="AA43" s="186"/>
      <c r="AB43" s="186"/>
    </row>
    <row r="44" spans="2:30" ht="15.75" x14ac:dyDescent="0.25">
      <c r="C44" s="19" t="s">
        <v>278</v>
      </c>
      <c r="F44" s="19" t="s">
        <v>279</v>
      </c>
      <c r="L44" s="4" t="s">
        <v>237</v>
      </c>
      <c r="M44" s="4"/>
      <c r="N44" s="4">
        <v>30</v>
      </c>
      <c r="O44" s="4">
        <v>550</v>
      </c>
      <c r="P44" s="7">
        <f>O44*N44</f>
        <v>16500</v>
      </c>
      <c r="S44" s="59"/>
      <c r="T44" s="59"/>
      <c r="U44" s="59"/>
      <c r="V44" s="59"/>
      <c r="W44" s="59"/>
      <c r="X44" s="59"/>
      <c r="Y44" s="59"/>
      <c r="Z44" s="187" t="s">
        <v>329</v>
      </c>
      <c r="AA44" s="187"/>
      <c r="AB44" s="187"/>
      <c r="AC44" s="187"/>
    </row>
    <row r="45" spans="2:30" ht="16.5" thickBot="1" x14ac:dyDescent="0.3">
      <c r="C45" s="19" t="s">
        <v>280</v>
      </c>
      <c r="F45" s="19" t="s">
        <v>281</v>
      </c>
      <c r="L45" s="4" t="s">
        <v>240</v>
      </c>
      <c r="M45" s="4"/>
      <c r="N45" s="4">
        <v>30</v>
      </c>
      <c r="O45" s="4">
        <v>230</v>
      </c>
      <c r="P45" s="7">
        <f t="shared" ref="P45:P46" si="9">O45*N45</f>
        <v>6900</v>
      </c>
      <c r="S45" s="208" t="s">
        <v>34</v>
      </c>
      <c r="T45" s="208"/>
      <c r="U45" s="208"/>
      <c r="V45" s="60" t="s">
        <v>35</v>
      </c>
      <c r="W45" s="61" t="s">
        <v>38</v>
      </c>
      <c r="X45" s="62" t="s">
        <v>39</v>
      </c>
      <c r="Y45" s="92"/>
    </row>
    <row r="46" spans="2:30" ht="16.5" thickBot="1" x14ac:dyDescent="0.3">
      <c r="B46" s="3">
        <v>55000</v>
      </c>
      <c r="C46" s="23">
        <v>234000</v>
      </c>
      <c r="E46" s="3">
        <v>61900</v>
      </c>
      <c r="G46" s="23">
        <v>176400</v>
      </c>
      <c r="L46" s="4" t="s">
        <v>242</v>
      </c>
      <c r="M46" s="4"/>
      <c r="N46" s="4">
        <v>30</v>
      </c>
      <c r="O46" s="4">
        <v>320</v>
      </c>
      <c r="P46" s="7">
        <f t="shared" si="9"/>
        <v>9600</v>
      </c>
      <c r="S46" s="192"/>
      <c r="T46" s="193"/>
      <c r="U46" s="194"/>
      <c r="V46" s="61"/>
      <c r="W46" s="61"/>
      <c r="X46" s="61"/>
      <c r="Y46" s="93"/>
      <c r="Z46" s="188" t="s">
        <v>294</v>
      </c>
      <c r="AA46" s="189"/>
      <c r="AB46" s="55" t="s">
        <v>330</v>
      </c>
      <c r="AC46" s="55" t="s">
        <v>331</v>
      </c>
      <c r="AD46" s="55" t="s">
        <v>297</v>
      </c>
    </row>
    <row r="47" spans="2:30" ht="16.5" thickBot="1" x14ac:dyDescent="0.3">
      <c r="B47" s="50">
        <v>179000</v>
      </c>
      <c r="C47" s="51">
        <v>179000</v>
      </c>
      <c r="E47" s="50">
        <v>114500</v>
      </c>
      <c r="G47" s="51">
        <v>114500</v>
      </c>
      <c r="L47" s="4"/>
      <c r="M47" s="4"/>
      <c r="N47" s="4"/>
      <c r="O47" s="4"/>
      <c r="P47" s="48">
        <f>SUM(P44:P46)</f>
        <v>33000</v>
      </c>
      <c r="S47" s="192" t="s">
        <v>40</v>
      </c>
      <c r="T47" s="193"/>
      <c r="U47" s="194"/>
      <c r="V47" s="62">
        <f>50*0.6</f>
        <v>30</v>
      </c>
      <c r="W47" s="63">
        <v>550</v>
      </c>
      <c r="X47" s="63">
        <f>V47*W47</f>
        <v>16500</v>
      </c>
      <c r="Y47" s="94"/>
      <c r="Z47" s="190" t="s">
        <v>298</v>
      </c>
      <c r="AA47" s="191"/>
      <c r="AB47" s="97">
        <v>17500</v>
      </c>
      <c r="AC47" s="57">
        <v>116000</v>
      </c>
      <c r="AD47" s="98">
        <f>AB47/AC47</f>
        <v>0.15086206896551724</v>
      </c>
    </row>
    <row r="48" spans="2:30" ht="17.25" thickTop="1" thickBot="1" x14ac:dyDescent="0.3">
      <c r="B48" s="10"/>
      <c r="C48" s="10"/>
      <c r="L48" s="45" t="s">
        <v>259</v>
      </c>
      <c r="M48" s="4"/>
      <c r="N48" s="4"/>
      <c r="O48" s="4"/>
      <c r="P48" s="4"/>
      <c r="S48" s="192" t="s">
        <v>41</v>
      </c>
      <c r="T48" s="193"/>
      <c r="U48" s="194"/>
      <c r="V48" s="62">
        <v>30</v>
      </c>
      <c r="W48" s="63">
        <v>230</v>
      </c>
      <c r="X48" s="63">
        <f t="shared" ref="X48:X49" si="10">V48*W48</f>
        <v>6900</v>
      </c>
      <c r="Y48" s="94"/>
      <c r="Z48" s="190" t="s">
        <v>299</v>
      </c>
      <c r="AA48" s="191"/>
      <c r="AB48" s="56">
        <v>3680</v>
      </c>
      <c r="AC48" s="57">
        <v>45080</v>
      </c>
      <c r="AD48" s="98">
        <f t="shared" ref="AD48:AD49" si="11">AB48/AC48</f>
        <v>8.1632653061224483E-2</v>
      </c>
    </row>
    <row r="49" spans="2:32" ht="16.5" customHeight="1" thickBot="1" x14ac:dyDescent="0.3">
      <c r="C49" s="10"/>
      <c r="L49" s="4" t="s">
        <v>237</v>
      </c>
      <c r="M49" s="4"/>
      <c r="N49" s="4">
        <v>20</v>
      </c>
      <c r="O49" s="4">
        <v>550</v>
      </c>
      <c r="P49" s="7">
        <f>O49*N49</f>
        <v>11000</v>
      </c>
      <c r="S49" s="192" t="s">
        <v>163</v>
      </c>
      <c r="T49" s="193"/>
      <c r="U49" s="194"/>
      <c r="V49" s="62">
        <v>30</v>
      </c>
      <c r="W49" s="63">
        <v>320</v>
      </c>
      <c r="X49" s="63">
        <f t="shared" si="10"/>
        <v>9600</v>
      </c>
      <c r="Y49" s="94"/>
      <c r="Z49" s="213" t="s">
        <v>300</v>
      </c>
      <c r="AA49" s="214"/>
      <c r="AB49" s="56">
        <v>6400</v>
      </c>
      <c r="AC49" s="57">
        <v>64000</v>
      </c>
      <c r="AD49" s="98">
        <f t="shared" si="11"/>
        <v>0.1</v>
      </c>
    </row>
    <row r="50" spans="2:32" ht="16.5" thickBot="1" x14ac:dyDescent="0.3">
      <c r="C50" s="10"/>
      <c r="L50" s="4" t="s">
        <v>240</v>
      </c>
      <c r="M50" s="4"/>
      <c r="N50" s="4">
        <v>20</v>
      </c>
      <c r="O50" s="4">
        <v>230</v>
      </c>
      <c r="P50" s="7">
        <f t="shared" ref="P50:P51" si="12">O50*N50</f>
        <v>4600</v>
      </c>
      <c r="S50" s="192"/>
      <c r="T50" s="193"/>
      <c r="U50" s="194"/>
      <c r="V50" s="61"/>
      <c r="W50" s="61"/>
      <c r="X50" s="61"/>
      <c r="Y50" s="93"/>
      <c r="Z50" s="228" t="s">
        <v>297</v>
      </c>
      <c r="AA50" s="229"/>
      <c r="AB50" s="99"/>
      <c r="AC50" s="100">
        <f>SUM(AC47:AC49)</f>
        <v>225080</v>
      </c>
      <c r="AD50" s="101">
        <f>SUM(AD47:AD49)</f>
        <v>0.33249472202674168</v>
      </c>
    </row>
    <row r="51" spans="2:32" ht="15.75" x14ac:dyDescent="0.25">
      <c r="C51" s="10"/>
      <c r="L51" s="4" t="s">
        <v>242</v>
      </c>
      <c r="M51" s="4"/>
      <c r="N51" s="4">
        <v>20</v>
      </c>
      <c r="O51" s="4">
        <v>320</v>
      </c>
      <c r="P51" s="7">
        <f t="shared" si="12"/>
        <v>6400</v>
      </c>
      <c r="S51" s="192" t="s">
        <v>39</v>
      </c>
      <c r="T51" s="193"/>
      <c r="U51" s="194"/>
      <c r="V51" s="62">
        <f>SUM(V47:V50)</f>
        <v>90</v>
      </c>
      <c r="W51" s="64">
        <f t="shared" ref="W51:X51" si="13">SUM(W47:W50)</f>
        <v>1100</v>
      </c>
      <c r="X51" s="64">
        <f t="shared" si="13"/>
        <v>33000</v>
      </c>
      <c r="Y51" s="95"/>
    </row>
    <row r="52" spans="2:32" ht="15.75" x14ac:dyDescent="0.25">
      <c r="B52" s="49" t="s">
        <v>282</v>
      </c>
      <c r="C52" s="49"/>
      <c r="L52" s="4"/>
      <c r="M52" s="4"/>
      <c r="N52" s="4"/>
      <c r="O52" s="4"/>
      <c r="P52" s="48">
        <f>SUM(P49:P51)</f>
        <v>22000</v>
      </c>
      <c r="S52" s="59"/>
      <c r="T52" s="59"/>
      <c r="U52" s="59"/>
      <c r="V52" s="59"/>
      <c r="W52" s="59"/>
      <c r="X52" s="59"/>
      <c r="Y52" s="59"/>
    </row>
    <row r="53" spans="2:32" ht="15.75" x14ac:dyDescent="0.25">
      <c r="B53" t="s">
        <v>283</v>
      </c>
      <c r="C53" s="14" t="s">
        <v>284</v>
      </c>
      <c r="L53" s="45" t="s">
        <v>260</v>
      </c>
      <c r="M53" s="4"/>
      <c r="N53" s="4"/>
      <c r="O53" s="4"/>
      <c r="P53" s="4"/>
      <c r="S53" s="59"/>
      <c r="T53" s="59"/>
      <c r="U53" s="59"/>
      <c r="V53" s="59"/>
      <c r="W53" s="59"/>
      <c r="X53" s="59"/>
      <c r="Y53" s="59"/>
    </row>
    <row r="54" spans="2:32" ht="15.75" x14ac:dyDescent="0.25">
      <c r="B54" t="s">
        <v>285</v>
      </c>
      <c r="C54" s="19" t="s">
        <v>286</v>
      </c>
      <c r="L54" s="4" t="s">
        <v>237</v>
      </c>
      <c r="M54" s="4"/>
      <c r="N54" s="4">
        <v>100</v>
      </c>
      <c r="O54" s="4">
        <v>550</v>
      </c>
      <c r="P54" s="7">
        <f>O54*N54</f>
        <v>55000</v>
      </c>
      <c r="S54" s="59" t="s">
        <v>305</v>
      </c>
      <c r="T54" s="59"/>
      <c r="U54" s="59"/>
      <c r="V54" s="59"/>
      <c r="W54" s="59"/>
      <c r="X54" s="59"/>
      <c r="Y54" s="59"/>
    </row>
    <row r="55" spans="2:32" ht="15.75" x14ac:dyDescent="0.25">
      <c r="B55" t="s">
        <v>287</v>
      </c>
      <c r="C55" s="19" t="s">
        <v>288</v>
      </c>
      <c r="L55" s="4" t="s">
        <v>240</v>
      </c>
      <c r="M55" s="4"/>
      <c r="N55" s="4">
        <v>100</v>
      </c>
      <c r="O55" s="4">
        <v>230</v>
      </c>
      <c r="P55" s="7">
        <f t="shared" ref="P55:P56" si="14">O55*N55</f>
        <v>23000</v>
      </c>
      <c r="S55" s="59"/>
      <c r="T55" s="59"/>
      <c r="U55" s="59"/>
      <c r="V55" s="59"/>
      <c r="W55" s="59"/>
      <c r="X55" s="59"/>
      <c r="Y55" s="59"/>
      <c r="Z55" s="230" t="s">
        <v>332</v>
      </c>
      <c r="AA55" s="230"/>
      <c r="AB55" s="230"/>
      <c r="AC55" s="230"/>
      <c r="AD55" s="230"/>
    </row>
    <row r="56" spans="2:32" ht="16.5" thickBot="1" x14ac:dyDescent="0.3">
      <c r="C56" s="19" t="s">
        <v>289</v>
      </c>
      <c r="L56" s="4" t="s">
        <v>242</v>
      </c>
      <c r="M56" s="4"/>
      <c r="N56" s="4">
        <v>100</v>
      </c>
      <c r="O56" s="4">
        <v>320</v>
      </c>
      <c r="P56" s="7">
        <f t="shared" si="14"/>
        <v>32000</v>
      </c>
      <c r="S56" s="208" t="s">
        <v>34</v>
      </c>
      <c r="T56" s="208"/>
      <c r="U56" s="208"/>
      <c r="V56" s="60" t="s">
        <v>35</v>
      </c>
      <c r="W56" s="61" t="s">
        <v>38</v>
      </c>
      <c r="X56" s="62" t="s">
        <v>39</v>
      </c>
      <c r="Y56" s="92"/>
    </row>
    <row r="57" spans="2:32" ht="15.75" x14ac:dyDescent="0.25">
      <c r="C57" s="19" t="s">
        <v>290</v>
      </c>
      <c r="L57" s="4"/>
      <c r="M57" s="4"/>
      <c r="N57" s="4"/>
      <c r="O57" s="4"/>
      <c r="P57" s="48">
        <f>SUM(P54:P56)</f>
        <v>110000</v>
      </c>
      <c r="S57" s="192"/>
      <c r="T57" s="193"/>
      <c r="U57" s="194"/>
      <c r="V57" s="61"/>
      <c r="W57" s="61"/>
      <c r="X57" s="61"/>
      <c r="Y57" s="93"/>
      <c r="Z57" s="231" t="s">
        <v>333</v>
      </c>
      <c r="AA57" s="232"/>
      <c r="AB57" s="102"/>
      <c r="AC57" s="102"/>
      <c r="AD57" s="102"/>
      <c r="AE57" s="102"/>
      <c r="AF57" s="103"/>
    </row>
    <row r="58" spans="2:32" ht="15.75" x14ac:dyDescent="0.25">
      <c r="C58" s="19" t="s">
        <v>291</v>
      </c>
      <c r="L58" s="45" t="s">
        <v>261</v>
      </c>
      <c r="M58" s="45"/>
      <c r="N58" s="4"/>
      <c r="O58" s="4"/>
      <c r="P58" s="4"/>
      <c r="S58" s="192" t="s">
        <v>40</v>
      </c>
      <c r="T58" s="193"/>
      <c r="U58" s="194"/>
      <c r="V58" s="62">
        <v>20</v>
      </c>
      <c r="W58" s="63">
        <v>550</v>
      </c>
      <c r="X58" s="63">
        <f>V58*W58</f>
        <v>11000</v>
      </c>
      <c r="Y58" s="94"/>
      <c r="Z58" s="224" t="s">
        <v>334</v>
      </c>
      <c r="AA58" s="225"/>
      <c r="AB58" s="104"/>
      <c r="AC58" s="105">
        <v>5000</v>
      </c>
      <c r="AD58" s="104">
        <v>100</v>
      </c>
      <c r="AE58" s="104" t="s">
        <v>335</v>
      </c>
      <c r="AF58" s="106"/>
    </row>
    <row r="59" spans="2:32" ht="15.75" x14ac:dyDescent="0.25">
      <c r="B59" s="13">
        <v>74600</v>
      </c>
      <c r="C59" s="52">
        <v>217600</v>
      </c>
      <c r="L59" s="4" t="s">
        <v>237</v>
      </c>
      <c r="M59" s="4"/>
      <c r="N59" s="4">
        <v>100</v>
      </c>
      <c r="O59" s="4">
        <v>550</v>
      </c>
      <c r="P59" s="7">
        <f>O59*N59</f>
        <v>55000</v>
      </c>
      <c r="S59" s="192" t="s">
        <v>41</v>
      </c>
      <c r="T59" s="193"/>
      <c r="U59" s="194"/>
      <c r="V59" s="62">
        <v>20</v>
      </c>
      <c r="W59" s="63">
        <v>230</v>
      </c>
      <c r="X59" s="63">
        <f t="shared" ref="X59:X60" si="15">V59*W59</f>
        <v>4600</v>
      </c>
      <c r="Y59" s="94"/>
      <c r="Z59" s="224" t="s">
        <v>336</v>
      </c>
      <c r="AA59" s="225"/>
      <c r="AB59" s="107">
        <v>300000</v>
      </c>
      <c r="AC59" s="104"/>
      <c r="AD59" s="104"/>
      <c r="AE59" s="104"/>
      <c r="AF59" s="106"/>
    </row>
    <row r="60" spans="2:32" ht="16.5" thickBot="1" x14ac:dyDescent="0.3">
      <c r="B60" s="53">
        <v>143000</v>
      </c>
      <c r="C60" s="54">
        <v>143000</v>
      </c>
      <c r="L60" s="4" t="s">
        <v>240</v>
      </c>
      <c r="M60" s="4"/>
      <c r="N60" s="4">
        <v>100</v>
      </c>
      <c r="O60" s="4">
        <v>230</v>
      </c>
      <c r="P60" s="7">
        <f t="shared" ref="P60:P61" si="16">O60*N60</f>
        <v>23000</v>
      </c>
      <c r="S60" s="192" t="s">
        <v>163</v>
      </c>
      <c r="T60" s="193"/>
      <c r="U60" s="194"/>
      <c r="V60" s="62">
        <v>20</v>
      </c>
      <c r="W60" s="63">
        <v>320</v>
      </c>
      <c r="X60" s="63">
        <f t="shared" si="15"/>
        <v>6400</v>
      </c>
      <c r="Y60" s="94"/>
      <c r="Z60" s="224" t="s">
        <v>337</v>
      </c>
      <c r="AA60" s="225"/>
      <c r="AB60" s="108">
        <v>61452.06</v>
      </c>
      <c r="AC60" s="109">
        <f>AB59-AB60</f>
        <v>238547.94</v>
      </c>
      <c r="AD60" s="104">
        <v>150</v>
      </c>
      <c r="AE60" s="104" t="s">
        <v>335</v>
      </c>
      <c r="AF60" s="106"/>
    </row>
    <row r="61" spans="2:32" ht="16.5" thickTop="1" x14ac:dyDescent="0.25">
      <c r="L61" s="4" t="s">
        <v>242</v>
      </c>
      <c r="M61" s="4"/>
      <c r="N61" s="4">
        <v>100</v>
      </c>
      <c r="O61" s="4">
        <v>320</v>
      </c>
      <c r="P61" s="7">
        <f t="shared" si="16"/>
        <v>32000</v>
      </c>
      <c r="S61" s="192"/>
      <c r="T61" s="193"/>
      <c r="U61" s="194"/>
      <c r="V61" s="61"/>
      <c r="W61" s="61"/>
      <c r="X61" s="61"/>
      <c r="Y61" s="93"/>
      <c r="Z61" s="224" t="s">
        <v>297</v>
      </c>
      <c r="AA61" s="225"/>
      <c r="AB61" s="104"/>
      <c r="AC61" s="110">
        <f>AC60+AC58</f>
        <v>243547.94</v>
      </c>
      <c r="AD61" s="104">
        <v>250</v>
      </c>
      <c r="AE61" s="104" t="s">
        <v>335</v>
      </c>
      <c r="AF61" s="106"/>
    </row>
    <row r="62" spans="2:32" ht="15.75" x14ac:dyDescent="0.25">
      <c r="L62" s="4"/>
      <c r="M62" s="4"/>
      <c r="N62" s="4"/>
      <c r="O62" s="4"/>
      <c r="P62" s="48">
        <f>SUM(P59:P61)</f>
        <v>110000</v>
      </c>
      <c r="S62" s="192" t="s">
        <v>39</v>
      </c>
      <c r="T62" s="193"/>
      <c r="U62" s="194"/>
      <c r="V62" s="62">
        <f>SUM(V58:V61)</f>
        <v>60</v>
      </c>
      <c r="W62" s="64">
        <f t="shared" ref="W62:X62" si="17">SUM(W58:W61)</f>
        <v>1100</v>
      </c>
      <c r="X62" s="64">
        <f t="shared" si="17"/>
        <v>22000</v>
      </c>
      <c r="Y62" s="95"/>
      <c r="Z62" s="224" t="s">
        <v>338</v>
      </c>
      <c r="AA62" s="225"/>
      <c r="AB62" s="104"/>
      <c r="AC62" s="111">
        <f>AC61/250</f>
        <v>974.19176000000004</v>
      </c>
      <c r="AD62" s="104"/>
      <c r="AE62" s="104"/>
      <c r="AF62" s="106"/>
    </row>
    <row r="63" spans="2:32" ht="15.75" x14ac:dyDescent="0.25">
      <c r="S63" s="59"/>
      <c r="T63" s="59"/>
      <c r="U63" s="59"/>
      <c r="V63" s="59"/>
      <c r="W63" s="59"/>
      <c r="X63" s="59"/>
      <c r="Y63" s="59"/>
      <c r="Z63" s="224" t="s">
        <v>339</v>
      </c>
      <c r="AA63" s="225"/>
      <c r="AB63" s="104"/>
      <c r="AC63" s="109">
        <f>AD58*AC62</f>
        <v>97419.176000000007</v>
      </c>
      <c r="AD63" s="104" t="s">
        <v>340</v>
      </c>
      <c r="AE63" s="104"/>
      <c r="AF63" s="106"/>
    </row>
    <row r="64" spans="2:32" ht="15.75" x14ac:dyDescent="0.25">
      <c r="S64" s="59"/>
      <c r="T64" s="59"/>
      <c r="U64" s="59"/>
      <c r="V64" s="59"/>
      <c r="W64" s="59"/>
      <c r="X64" s="59"/>
      <c r="Y64" s="59"/>
      <c r="Z64" s="112"/>
      <c r="AA64" s="104"/>
      <c r="AB64" s="104"/>
      <c r="AC64" s="104"/>
      <c r="AD64" s="104"/>
      <c r="AE64" s="104"/>
      <c r="AF64" s="106"/>
    </row>
    <row r="65" spans="19:32" ht="15.75" x14ac:dyDescent="0.25">
      <c r="S65" s="59" t="s">
        <v>306</v>
      </c>
      <c r="T65" s="59"/>
      <c r="U65" s="59"/>
      <c r="V65" s="59"/>
      <c r="W65" s="59"/>
      <c r="X65" s="59"/>
      <c r="Y65" s="59"/>
      <c r="Z65" s="112"/>
      <c r="AA65" s="104"/>
      <c r="AB65" s="104"/>
      <c r="AC65" s="113"/>
      <c r="AD65" s="113"/>
      <c r="AE65" s="104"/>
      <c r="AF65" s="106"/>
    </row>
    <row r="66" spans="19:32" ht="15.75" x14ac:dyDescent="0.25">
      <c r="S66" s="59"/>
      <c r="T66" s="59"/>
      <c r="U66" s="59"/>
      <c r="V66" s="59"/>
      <c r="W66" s="59"/>
      <c r="X66" s="59"/>
      <c r="Y66" s="59"/>
      <c r="Z66" s="112" t="s">
        <v>341</v>
      </c>
      <c r="AA66" s="104"/>
      <c r="AB66" s="104"/>
      <c r="AC66" s="109">
        <f>AC62</f>
        <v>974.19176000000004</v>
      </c>
      <c r="AD66" s="104"/>
      <c r="AE66" s="104"/>
      <c r="AF66" s="106"/>
    </row>
    <row r="67" spans="19:32" ht="15.75" x14ac:dyDescent="0.25">
      <c r="S67" s="202" t="s">
        <v>307</v>
      </c>
      <c r="T67" s="203"/>
      <c r="U67" s="204"/>
      <c r="V67" s="60" t="s">
        <v>35</v>
      </c>
      <c r="W67" s="61" t="s">
        <v>38</v>
      </c>
      <c r="X67" s="62" t="s">
        <v>39</v>
      </c>
      <c r="Y67" s="92"/>
      <c r="Z67" s="112" t="s">
        <v>342</v>
      </c>
      <c r="AA67" s="104"/>
      <c r="AB67" s="104"/>
      <c r="AC67" s="113">
        <f>AB59/AD60</f>
        <v>2000</v>
      </c>
      <c r="AD67" s="104"/>
      <c r="AE67" s="104"/>
      <c r="AF67" s="106"/>
    </row>
    <row r="68" spans="19:32" ht="15.75" x14ac:dyDescent="0.25">
      <c r="S68" s="205"/>
      <c r="T68" s="206"/>
      <c r="U68" s="207"/>
      <c r="V68" s="62">
        <v>100</v>
      </c>
      <c r="W68" s="65">
        <v>5000</v>
      </c>
      <c r="X68" s="65">
        <f>V68*W68</f>
        <v>500000</v>
      </c>
      <c r="Y68" s="96"/>
      <c r="Z68" s="112" t="s">
        <v>343</v>
      </c>
      <c r="AA68" s="104"/>
      <c r="AB68" s="104"/>
      <c r="AC68" s="104">
        <f>AC66/AC67</f>
        <v>0.48709588000000004</v>
      </c>
      <c r="AD68" s="114">
        <f>AC68*100</f>
        <v>48.709588000000004</v>
      </c>
      <c r="AE68" s="104"/>
      <c r="AF68" s="106"/>
    </row>
    <row r="69" spans="19:32" ht="15.75" x14ac:dyDescent="0.25">
      <c r="S69" s="59"/>
      <c r="T69" s="59"/>
      <c r="U69" s="59"/>
      <c r="V69" s="59"/>
      <c r="W69" s="59"/>
      <c r="X69" s="59"/>
      <c r="Y69" s="59"/>
      <c r="Z69" s="112"/>
      <c r="AA69" s="104"/>
      <c r="AB69" s="104"/>
      <c r="AC69" s="104"/>
      <c r="AD69" s="104"/>
      <c r="AE69" s="104"/>
      <c r="AF69" s="106"/>
    </row>
    <row r="70" spans="19:32" ht="16.5" thickBot="1" x14ac:dyDescent="0.3">
      <c r="S70" s="59"/>
      <c r="T70" s="59"/>
      <c r="U70" s="59"/>
      <c r="V70" s="59"/>
      <c r="W70" s="59"/>
      <c r="X70" s="59"/>
      <c r="Y70" s="59"/>
      <c r="Z70" s="226" t="s">
        <v>344</v>
      </c>
      <c r="AA70" s="227"/>
      <c r="AB70" s="227"/>
      <c r="AC70" s="227"/>
      <c r="AD70" s="227"/>
      <c r="AE70" s="227"/>
      <c r="AF70" s="115">
        <f>100-100+50*AD68</f>
        <v>2435.4794000000002</v>
      </c>
    </row>
    <row r="71" spans="19:32" ht="15.75" x14ac:dyDescent="0.25">
      <c r="S71" s="59" t="s">
        <v>308</v>
      </c>
      <c r="T71" s="59"/>
      <c r="U71" s="59"/>
      <c r="V71" s="59"/>
      <c r="W71" s="59"/>
      <c r="X71" s="59"/>
      <c r="Y71" s="59"/>
    </row>
    <row r="72" spans="19:32" ht="15.75" x14ac:dyDescent="0.25">
      <c r="S72" s="212" t="s">
        <v>309</v>
      </c>
      <c r="T72" s="212"/>
      <c r="U72" s="59"/>
      <c r="V72" s="59"/>
      <c r="W72" s="59"/>
      <c r="X72" s="59"/>
      <c r="Y72" s="59"/>
    </row>
    <row r="73" spans="19:32" ht="15.75" x14ac:dyDescent="0.25">
      <c r="S73" s="59"/>
      <c r="T73" s="59"/>
      <c r="U73" s="59"/>
      <c r="V73" s="59"/>
      <c r="W73" s="59"/>
      <c r="X73" s="59"/>
      <c r="Y73" s="59"/>
    </row>
    <row r="74" spans="19:32" ht="15.75" x14ac:dyDescent="0.25">
      <c r="S74" s="208" t="s">
        <v>310</v>
      </c>
      <c r="T74" s="208"/>
      <c r="U74" s="208"/>
      <c r="V74" s="61" t="s">
        <v>311</v>
      </c>
      <c r="W74" s="62" t="s">
        <v>312</v>
      </c>
      <c r="X74" s="62" t="s">
        <v>39</v>
      </c>
      <c r="Y74" s="92"/>
    </row>
    <row r="75" spans="19:32" ht="15.75" x14ac:dyDescent="0.25">
      <c r="S75" s="192" t="s">
        <v>40</v>
      </c>
      <c r="T75" s="193"/>
      <c r="U75" s="194"/>
      <c r="V75" s="64">
        <v>8400</v>
      </c>
      <c r="W75" s="64">
        <v>110000</v>
      </c>
      <c r="X75" s="64">
        <v>13.095238095238095</v>
      </c>
      <c r="Y75" s="95"/>
    </row>
    <row r="76" spans="19:32" ht="15.75" x14ac:dyDescent="0.25">
      <c r="S76" s="192" t="s">
        <v>41</v>
      </c>
      <c r="T76" s="193"/>
      <c r="U76" s="194"/>
      <c r="V76" s="64">
        <v>6920</v>
      </c>
      <c r="W76" s="64">
        <v>39080</v>
      </c>
      <c r="X76" s="64">
        <v>5.6473988439306355</v>
      </c>
      <c r="Y76" s="95"/>
    </row>
    <row r="77" spans="19:32" ht="15.75" x14ac:dyDescent="0.25">
      <c r="S77" s="192" t="s">
        <v>163</v>
      </c>
      <c r="T77" s="193"/>
      <c r="U77" s="194"/>
      <c r="V77" s="64">
        <v>9000</v>
      </c>
      <c r="W77" s="64">
        <v>55000</v>
      </c>
      <c r="X77" s="64">
        <v>6.1111111111111107</v>
      </c>
      <c r="Y77" s="95"/>
    </row>
  </sheetData>
  <mergeCells count="106">
    <mergeCell ref="Z61:AA61"/>
    <mergeCell ref="Z62:AA62"/>
    <mergeCell ref="Z63:AA63"/>
    <mergeCell ref="Z70:AE70"/>
    <mergeCell ref="Z50:AA50"/>
    <mergeCell ref="Z55:AD55"/>
    <mergeCell ref="Z57:AA57"/>
    <mergeCell ref="Z58:AA58"/>
    <mergeCell ref="Z59:AA59"/>
    <mergeCell ref="Z60:AA60"/>
    <mergeCell ref="Z43:AB43"/>
    <mergeCell ref="Z44:AC44"/>
    <mergeCell ref="Z46:AA46"/>
    <mergeCell ref="Z47:AA47"/>
    <mergeCell ref="Z48:AA48"/>
    <mergeCell ref="Z49:AA49"/>
    <mergeCell ref="AF26:AH26"/>
    <mergeCell ref="Z31:AC32"/>
    <mergeCell ref="Z34:Z35"/>
    <mergeCell ref="AA34:AA35"/>
    <mergeCell ref="AB34:AB35"/>
    <mergeCell ref="AC34:AC35"/>
    <mergeCell ref="AF20:AJ20"/>
    <mergeCell ref="Z21:AC22"/>
    <mergeCell ref="AF22:AH22"/>
    <mergeCell ref="AF23:AH23"/>
    <mergeCell ref="Z24:Z25"/>
    <mergeCell ref="AA24:AA25"/>
    <mergeCell ref="AB24:AB25"/>
    <mergeCell ref="AC24:AC25"/>
    <mergeCell ref="AF24:AH24"/>
    <mergeCell ref="AF25:AH25"/>
    <mergeCell ref="AF17:AH17"/>
    <mergeCell ref="AO17:AR17"/>
    <mergeCell ref="AF18:AH18"/>
    <mergeCell ref="AO18:AR18"/>
    <mergeCell ref="AD13:AD14"/>
    <mergeCell ref="AF13:AH13"/>
    <mergeCell ref="AO13:AR13"/>
    <mergeCell ref="AF14:AH14"/>
    <mergeCell ref="AO14:AR14"/>
    <mergeCell ref="AF15:AL15"/>
    <mergeCell ref="AO15:AR15"/>
    <mergeCell ref="AF9:AJ9"/>
    <mergeCell ref="AO9:AR9"/>
    <mergeCell ref="AO10:AQ10"/>
    <mergeCell ref="AF11:AH11"/>
    <mergeCell ref="AO11:AP11"/>
    <mergeCell ref="AF12:AH12"/>
    <mergeCell ref="S72:T72"/>
    <mergeCell ref="S74:U74"/>
    <mergeCell ref="S75:U75"/>
    <mergeCell ref="S47:U47"/>
    <mergeCell ref="S25:T25"/>
    <mergeCell ref="S26:T26"/>
    <mergeCell ref="S34:U34"/>
    <mergeCell ref="S35:U35"/>
    <mergeCell ref="S36:U36"/>
    <mergeCell ref="S37:U37"/>
    <mergeCell ref="S16:T16"/>
    <mergeCell ref="S17:T17"/>
    <mergeCell ref="S20:V20"/>
    <mergeCell ref="S22:T22"/>
    <mergeCell ref="S23:T23"/>
    <mergeCell ref="S24:T24"/>
    <mergeCell ref="AF16:AH16"/>
    <mergeCell ref="AO16:AR16"/>
    <mergeCell ref="S76:U76"/>
    <mergeCell ref="S77:U77"/>
    <mergeCell ref="Z9:AC10"/>
    <mergeCell ref="Z13:Z14"/>
    <mergeCell ref="AA13:AA14"/>
    <mergeCell ref="AB13:AB14"/>
    <mergeCell ref="AC13:AC14"/>
    <mergeCell ref="S58:U58"/>
    <mergeCell ref="S59:U59"/>
    <mergeCell ref="S60:U60"/>
    <mergeCell ref="S61:U61"/>
    <mergeCell ref="S62:U62"/>
    <mergeCell ref="S67:U68"/>
    <mergeCell ref="S48:U48"/>
    <mergeCell ref="S49:U49"/>
    <mergeCell ref="S50:U50"/>
    <mergeCell ref="S51:U51"/>
    <mergeCell ref="S56:U56"/>
    <mergeCell ref="S57:U57"/>
    <mergeCell ref="S38:U38"/>
    <mergeCell ref="S39:U39"/>
    <mergeCell ref="S40:U40"/>
    <mergeCell ref="S45:U45"/>
    <mergeCell ref="S46:U46"/>
    <mergeCell ref="A29:D29"/>
    <mergeCell ref="L32:P32"/>
    <mergeCell ref="B38:F38"/>
    <mergeCell ref="S10:U10"/>
    <mergeCell ref="S11:V11"/>
    <mergeCell ref="S13:T13"/>
    <mergeCell ref="S14:T14"/>
    <mergeCell ref="S15:T15"/>
    <mergeCell ref="A4:D4"/>
    <mergeCell ref="F4:I4"/>
    <mergeCell ref="L11:P11"/>
    <mergeCell ref="A12:D12"/>
    <mergeCell ref="F12:I12"/>
    <mergeCell ref="A20:D20"/>
    <mergeCell ref="F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3"/>
  <sheetViews>
    <sheetView workbookViewId="0">
      <selection activeCell="F70" sqref="F70"/>
    </sheetView>
  </sheetViews>
  <sheetFormatPr baseColWidth="10" defaultRowHeight="16.5" x14ac:dyDescent="0.3"/>
  <cols>
    <col min="1" max="1" width="3" style="119" customWidth="1"/>
    <col min="2" max="3" width="13.85546875" style="117" customWidth="1"/>
    <col min="4" max="4" width="3.5703125" style="118" customWidth="1"/>
    <col min="5" max="5" width="3.5703125" style="119" customWidth="1"/>
    <col min="6" max="6" width="14.7109375" style="117" customWidth="1"/>
    <col min="7" max="7" width="14.42578125" style="117" customWidth="1"/>
    <col min="8" max="8" width="3.140625" style="118" customWidth="1"/>
    <col min="9" max="9" width="4.28515625" style="119" customWidth="1"/>
    <col min="10" max="10" width="15.28515625" style="117" customWidth="1"/>
    <col min="11" max="11" width="14" style="117" customWidth="1"/>
    <col min="12" max="12" width="3.7109375" style="118" customWidth="1"/>
    <col min="13" max="13" width="3.5703125" style="119" customWidth="1"/>
    <col min="14" max="14" width="13.42578125" style="117" customWidth="1"/>
    <col min="15" max="15" width="13.85546875" style="117" bestFit="1" customWidth="1"/>
    <col min="16" max="16" width="11.42578125" style="118"/>
    <col min="17" max="19" width="11.42578125" style="117"/>
    <col min="20" max="20" width="14.42578125" style="117" customWidth="1"/>
    <col min="21" max="22" width="11.42578125" style="117"/>
    <col min="23" max="23" width="12.140625" style="117" customWidth="1"/>
    <col min="24" max="25" width="11.42578125" style="117"/>
    <col min="26" max="26" width="13.42578125" style="117" customWidth="1"/>
    <col min="27" max="27" width="11.42578125" style="117"/>
    <col min="28" max="28" width="14.5703125" style="117" customWidth="1"/>
    <col min="29" max="34" width="11.42578125" style="117"/>
    <col min="35" max="35" width="13.140625" style="117" customWidth="1"/>
    <col min="36" max="37" width="11.42578125" style="117"/>
    <col min="38" max="38" width="14.5703125" style="117" customWidth="1"/>
    <col min="39" max="39" width="13.5703125" style="117" customWidth="1"/>
    <col min="40" max="16384" width="11.42578125" style="117"/>
  </cols>
  <sheetData>
    <row r="1" spans="2:10" x14ac:dyDescent="0.3">
      <c r="B1" s="117" t="s">
        <v>470</v>
      </c>
    </row>
    <row r="3" spans="2:10" x14ac:dyDescent="0.3">
      <c r="B3" s="117" t="s">
        <v>471</v>
      </c>
    </row>
    <row r="4" spans="2:10" x14ac:dyDescent="0.3">
      <c r="B4" s="117" t="s">
        <v>472</v>
      </c>
      <c r="J4" s="179">
        <v>200000</v>
      </c>
    </row>
    <row r="5" spans="2:10" x14ac:dyDescent="0.3">
      <c r="B5" s="117" t="s">
        <v>473</v>
      </c>
      <c r="J5" s="179">
        <v>50000</v>
      </c>
    </row>
    <row r="6" spans="2:10" x14ac:dyDescent="0.3">
      <c r="B6" s="117" t="s">
        <v>474</v>
      </c>
      <c r="J6" s="179">
        <v>32000</v>
      </c>
    </row>
    <row r="7" spans="2:10" x14ac:dyDescent="0.3">
      <c r="B7" s="117" t="s">
        <v>475</v>
      </c>
      <c r="J7" s="179">
        <v>18000</v>
      </c>
    </row>
    <row r="8" spans="2:10" x14ac:dyDescent="0.3">
      <c r="B8" s="117" t="s">
        <v>476</v>
      </c>
    </row>
    <row r="9" spans="2:10" x14ac:dyDescent="0.3">
      <c r="B9" s="117" t="s">
        <v>477</v>
      </c>
    </row>
    <row r="11" spans="2:10" x14ac:dyDescent="0.3">
      <c r="B11" s="117" t="s">
        <v>478</v>
      </c>
    </row>
    <row r="12" spans="2:10" x14ac:dyDescent="0.3">
      <c r="F12" s="117" t="s">
        <v>479</v>
      </c>
      <c r="J12" s="179">
        <v>6000</v>
      </c>
    </row>
    <row r="13" spans="2:10" x14ac:dyDescent="0.3">
      <c r="F13" s="117" t="s">
        <v>480</v>
      </c>
      <c r="J13" s="179">
        <v>4000</v>
      </c>
    </row>
    <row r="14" spans="2:10" x14ac:dyDescent="0.3">
      <c r="F14" s="117" t="s">
        <v>481</v>
      </c>
      <c r="J14" s="179">
        <v>2000</v>
      </c>
    </row>
    <row r="15" spans="2:10" x14ac:dyDescent="0.3">
      <c r="J15" s="179">
        <v>12000</v>
      </c>
    </row>
    <row r="19" spans="2:10" x14ac:dyDescent="0.3">
      <c r="B19" s="117" t="s">
        <v>482</v>
      </c>
    </row>
    <row r="20" spans="2:10" x14ac:dyDescent="0.3">
      <c r="F20" s="117" t="s">
        <v>484</v>
      </c>
      <c r="G20" s="117" t="s">
        <v>485</v>
      </c>
      <c r="J20" s="117" t="s">
        <v>486</v>
      </c>
    </row>
    <row r="21" spans="2:10" x14ac:dyDescent="0.3">
      <c r="B21" s="117" t="s">
        <v>237</v>
      </c>
      <c r="F21" s="117">
        <v>100</v>
      </c>
      <c r="G21" s="117">
        <v>115</v>
      </c>
      <c r="J21" s="117">
        <v>125.5</v>
      </c>
    </row>
    <row r="22" spans="2:10" x14ac:dyDescent="0.3">
      <c r="B22" s="117" t="s">
        <v>483</v>
      </c>
      <c r="F22" s="117">
        <v>23</v>
      </c>
      <c r="G22" s="117">
        <v>85</v>
      </c>
      <c r="J22" s="117">
        <v>86</v>
      </c>
    </row>
    <row r="23" spans="2:10" x14ac:dyDescent="0.3">
      <c r="B23" s="117" t="s">
        <v>242</v>
      </c>
      <c r="F23" s="117">
        <v>50</v>
      </c>
      <c r="G23" s="117">
        <v>250</v>
      </c>
      <c r="J23" s="117">
        <v>90</v>
      </c>
    </row>
    <row r="25" spans="2:10" x14ac:dyDescent="0.3">
      <c r="B25" s="117" t="s">
        <v>487</v>
      </c>
    </row>
    <row r="27" spans="2:10" x14ac:dyDescent="0.3">
      <c r="B27" s="117" t="s">
        <v>488</v>
      </c>
    </row>
    <row r="28" spans="2:10" x14ac:dyDescent="0.3">
      <c r="B28" s="117" t="s">
        <v>489</v>
      </c>
    </row>
    <row r="30" spans="2:10" x14ac:dyDescent="0.3">
      <c r="B30" s="117" t="s">
        <v>490</v>
      </c>
    </row>
    <row r="31" spans="2:10" x14ac:dyDescent="0.3">
      <c r="B31" s="117" t="s">
        <v>491</v>
      </c>
    </row>
    <row r="32" spans="2:10" x14ac:dyDescent="0.3">
      <c r="B32" s="117" t="s">
        <v>492</v>
      </c>
    </row>
    <row r="33" spans="2:2" x14ac:dyDescent="0.3">
      <c r="B33" s="117" t="s">
        <v>493</v>
      </c>
    </row>
    <row r="34" spans="2:2" x14ac:dyDescent="0.3">
      <c r="B34" s="117" t="s">
        <v>494</v>
      </c>
    </row>
    <row r="36" spans="2:2" x14ac:dyDescent="0.3">
      <c r="B36" s="117" t="s">
        <v>495</v>
      </c>
    </row>
    <row r="37" spans="2:2" x14ac:dyDescent="0.3">
      <c r="B37" s="117" t="s">
        <v>496</v>
      </c>
    </row>
    <row r="38" spans="2:2" x14ac:dyDescent="0.3">
      <c r="B38" s="117" t="s">
        <v>497</v>
      </c>
    </row>
    <row r="39" spans="2:2" x14ac:dyDescent="0.3">
      <c r="B39" s="117" t="s">
        <v>498</v>
      </c>
    </row>
    <row r="40" spans="2:2" x14ac:dyDescent="0.3">
      <c r="B40" s="117" t="s">
        <v>499</v>
      </c>
    </row>
    <row r="42" spans="2:2" x14ac:dyDescent="0.3">
      <c r="B42" s="117" t="s">
        <v>500</v>
      </c>
    </row>
    <row r="43" spans="2:2" x14ac:dyDescent="0.3">
      <c r="B43" s="117" t="s">
        <v>501</v>
      </c>
    </row>
    <row r="44" spans="2:2" x14ac:dyDescent="0.3">
      <c r="B44" s="117" t="s">
        <v>502</v>
      </c>
    </row>
    <row r="45" spans="2:2" x14ac:dyDescent="0.3">
      <c r="B45" s="117" t="s">
        <v>503</v>
      </c>
    </row>
    <row r="46" spans="2:2" x14ac:dyDescent="0.3">
      <c r="B46" s="117" t="s">
        <v>504</v>
      </c>
    </row>
    <row r="47" spans="2:2" x14ac:dyDescent="0.3">
      <c r="B47" s="117" t="s">
        <v>505</v>
      </c>
    </row>
    <row r="49" spans="2:6" x14ac:dyDescent="0.3">
      <c r="B49" s="117" t="s">
        <v>506</v>
      </c>
    </row>
    <row r="50" spans="2:6" x14ac:dyDescent="0.3">
      <c r="B50" s="117" t="s">
        <v>507</v>
      </c>
    </row>
    <row r="51" spans="2:6" x14ac:dyDescent="0.3">
      <c r="B51" s="117" t="s">
        <v>508</v>
      </c>
    </row>
    <row r="52" spans="2:6" x14ac:dyDescent="0.3">
      <c r="B52" s="117" t="s">
        <v>509</v>
      </c>
    </row>
    <row r="54" spans="2:6" x14ac:dyDescent="0.3">
      <c r="B54" s="117" t="s">
        <v>510</v>
      </c>
    </row>
    <row r="55" spans="2:6" x14ac:dyDescent="0.3">
      <c r="B55" s="117" t="s">
        <v>511</v>
      </c>
    </row>
    <row r="56" spans="2:6" x14ac:dyDescent="0.3">
      <c r="B56" s="117" t="s">
        <v>512</v>
      </c>
    </row>
    <row r="57" spans="2:6" x14ac:dyDescent="0.3">
      <c r="B57" s="117" t="s">
        <v>513</v>
      </c>
    </row>
    <row r="59" spans="2:6" x14ac:dyDescent="0.3">
      <c r="B59" s="117" t="s">
        <v>514</v>
      </c>
    </row>
    <row r="60" spans="2:6" x14ac:dyDescent="0.3">
      <c r="B60" s="117" t="s">
        <v>515</v>
      </c>
      <c r="F60" s="179">
        <v>5000</v>
      </c>
    </row>
    <row r="61" spans="2:6" x14ac:dyDescent="0.3">
      <c r="B61" s="117" t="s">
        <v>516</v>
      </c>
      <c r="F61" s="179">
        <v>6960</v>
      </c>
    </row>
    <row r="62" spans="2:6" x14ac:dyDescent="0.3">
      <c r="B62" s="117" t="s">
        <v>517</v>
      </c>
    </row>
    <row r="63" spans="2:6" x14ac:dyDescent="0.3">
      <c r="B63" s="117" t="s">
        <v>518</v>
      </c>
    </row>
    <row r="64" spans="2:6" x14ac:dyDescent="0.3">
      <c r="B64" s="117" t="s">
        <v>519</v>
      </c>
    </row>
    <row r="65" spans="1:44" x14ac:dyDescent="0.3">
      <c r="B65" s="117" t="s">
        <v>520</v>
      </c>
    </row>
    <row r="66" spans="1:44" x14ac:dyDescent="0.3">
      <c r="B66" s="117" t="s">
        <v>521</v>
      </c>
    </row>
    <row r="72" spans="1:44" ht="20.25" x14ac:dyDescent="0.3">
      <c r="A72" s="116" t="s">
        <v>66</v>
      </c>
    </row>
    <row r="75" spans="1:44" ht="39" customHeight="1" thickBot="1" x14ac:dyDescent="0.35">
      <c r="B75" s="246" t="s">
        <v>70</v>
      </c>
      <c r="C75" s="246"/>
      <c r="F75" s="246" t="s">
        <v>345</v>
      </c>
      <c r="G75" s="246"/>
      <c r="J75" s="246" t="s">
        <v>346</v>
      </c>
      <c r="K75" s="246"/>
      <c r="N75" s="246" t="s">
        <v>347</v>
      </c>
      <c r="O75" s="246"/>
    </row>
    <row r="76" spans="1:44" ht="16.5" customHeight="1" x14ac:dyDescent="0.3">
      <c r="A76" s="119" t="s">
        <v>348</v>
      </c>
      <c r="B76" s="120">
        <v>200000</v>
      </c>
      <c r="C76" s="121">
        <v>6000</v>
      </c>
      <c r="D76" s="118">
        <v>2</v>
      </c>
      <c r="E76" s="119" t="s">
        <v>348</v>
      </c>
      <c r="F76" s="120">
        <v>50000</v>
      </c>
      <c r="G76" s="122">
        <v>6650</v>
      </c>
      <c r="H76" s="118">
        <v>4</v>
      </c>
      <c r="I76" s="119" t="s">
        <v>348</v>
      </c>
      <c r="J76" s="120">
        <v>12000</v>
      </c>
      <c r="K76" s="122"/>
      <c r="N76" s="120"/>
      <c r="O76" s="122">
        <v>31500</v>
      </c>
      <c r="P76" s="118">
        <v>1</v>
      </c>
      <c r="S76" s="252" t="s">
        <v>356</v>
      </c>
      <c r="T76" s="252"/>
      <c r="U76" s="252"/>
      <c r="V76" s="252"/>
      <c r="W76" s="252"/>
      <c r="X76" s="252"/>
      <c r="Y76" s="252"/>
      <c r="Z76" s="252"/>
      <c r="AA76" s="252"/>
      <c r="AB76" s="252"/>
      <c r="AE76" s="236" t="s">
        <v>394</v>
      </c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 t="s">
        <v>452</v>
      </c>
      <c r="AQ76" s="236"/>
      <c r="AR76" s="236"/>
    </row>
    <row r="77" spans="1:44" ht="16.5" customHeight="1" x14ac:dyDescent="0.3">
      <c r="A77" s="119">
        <v>11</v>
      </c>
      <c r="B77" s="123">
        <v>25000</v>
      </c>
      <c r="C77" s="121">
        <v>9500</v>
      </c>
      <c r="D77" s="118">
        <v>6</v>
      </c>
      <c r="E77" s="119">
        <v>1</v>
      </c>
      <c r="F77" s="123">
        <v>31500</v>
      </c>
      <c r="G77" s="122">
        <v>23450</v>
      </c>
      <c r="H77" s="118">
        <v>9</v>
      </c>
      <c r="I77" s="119">
        <v>16</v>
      </c>
      <c r="J77" s="123">
        <v>25950</v>
      </c>
      <c r="K77" s="122"/>
      <c r="N77" s="123"/>
      <c r="O77" s="122">
        <v>204000</v>
      </c>
      <c r="P77" s="118">
        <v>10</v>
      </c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</row>
    <row r="78" spans="1:44" ht="16.5" customHeight="1" x14ac:dyDescent="0.3">
      <c r="B78" s="123"/>
      <c r="C78" s="121"/>
      <c r="E78" s="119">
        <v>10</v>
      </c>
      <c r="F78" s="123">
        <v>204000</v>
      </c>
      <c r="G78" s="122"/>
      <c r="J78" s="123"/>
      <c r="K78" s="122"/>
      <c r="N78" s="123"/>
      <c r="O78" s="122"/>
      <c r="S78" s="233" t="s">
        <v>357</v>
      </c>
      <c r="T78" s="233"/>
      <c r="U78" s="233"/>
      <c r="V78" s="233"/>
      <c r="W78" s="233"/>
      <c r="X78" s="233"/>
      <c r="Y78" s="233"/>
      <c r="Z78" s="233"/>
      <c r="AA78" s="233"/>
      <c r="AB78" s="233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x14ac:dyDescent="0.3">
      <c r="B79" s="123"/>
      <c r="C79" s="121"/>
      <c r="F79" s="123"/>
      <c r="G79" s="122"/>
      <c r="J79" s="123"/>
      <c r="K79" s="122"/>
      <c r="N79" s="123"/>
      <c r="O79" s="122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x14ac:dyDescent="0.3">
      <c r="B80" s="123"/>
      <c r="C80" s="121"/>
      <c r="F80" s="123"/>
      <c r="G80" s="122"/>
      <c r="J80" s="123"/>
      <c r="K80" s="122"/>
      <c r="N80" s="123"/>
      <c r="O80" s="122"/>
      <c r="S80" s="4" t="s">
        <v>48</v>
      </c>
      <c r="T80" s="233" t="s">
        <v>35</v>
      </c>
      <c r="U80" s="233"/>
      <c r="V80" s="233"/>
      <c r="W80" s="233"/>
      <c r="X80" s="233" t="s">
        <v>358</v>
      </c>
      <c r="Y80" s="233"/>
      <c r="Z80" s="233" t="s">
        <v>52</v>
      </c>
      <c r="AA80" s="233"/>
      <c r="AB80" s="233"/>
      <c r="AE80" t="s">
        <v>453</v>
      </c>
      <c r="AF80"/>
      <c r="AG80" s="17" t="s">
        <v>423</v>
      </c>
      <c r="AH80" s="17"/>
      <c r="AI80"/>
      <c r="AJ80" t="s">
        <v>454</v>
      </c>
      <c r="AK80"/>
      <c r="AL80" s="17" t="s">
        <v>455</v>
      </c>
      <c r="AM80" s="17"/>
      <c r="AN80"/>
      <c r="AO80"/>
      <c r="AP80"/>
      <c r="AQ80"/>
      <c r="AR80"/>
    </row>
    <row r="81" spans="1:44" x14ac:dyDescent="0.3">
      <c r="B81" s="123"/>
      <c r="C81" s="121"/>
      <c r="F81" s="123"/>
      <c r="G81" s="122"/>
      <c r="J81" s="123"/>
      <c r="K81" s="122"/>
      <c r="N81" s="123"/>
      <c r="O81" s="122"/>
      <c r="S81" s="4"/>
      <c r="T81" s="4" t="s">
        <v>359</v>
      </c>
      <c r="U81" s="4" t="s">
        <v>360</v>
      </c>
      <c r="V81" s="4" t="s">
        <v>361</v>
      </c>
      <c r="W81" s="4" t="s">
        <v>362</v>
      </c>
      <c r="X81" s="4" t="s">
        <v>363</v>
      </c>
      <c r="Y81" s="4" t="s">
        <v>364</v>
      </c>
      <c r="Z81" s="4" t="s">
        <v>365</v>
      </c>
      <c r="AA81" s="4" t="s">
        <v>366</v>
      </c>
      <c r="AB81" s="4" t="s">
        <v>58</v>
      </c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x14ac:dyDescent="0.3">
      <c r="B82" s="123"/>
      <c r="C82" s="121"/>
      <c r="F82" s="123"/>
      <c r="G82" s="122"/>
      <c r="J82" s="123"/>
      <c r="K82" s="122"/>
      <c r="N82" s="123"/>
      <c r="O82" s="122"/>
      <c r="S82" s="132">
        <v>42005</v>
      </c>
      <c r="T82" s="4">
        <v>1</v>
      </c>
      <c r="U82" s="133">
        <v>500</v>
      </c>
      <c r="V82" s="133"/>
      <c r="W82" s="133">
        <f>U82-V82</f>
        <v>500</v>
      </c>
      <c r="X82" s="134">
        <v>42</v>
      </c>
      <c r="Y82" s="134"/>
      <c r="Z82" s="134">
        <f>W82*X82</f>
        <v>21000</v>
      </c>
      <c r="AA82" s="134"/>
      <c r="AB82" s="134">
        <f>Z82-AA82</f>
        <v>21000</v>
      </c>
      <c r="AE82" t="s">
        <v>398</v>
      </c>
      <c r="AF82"/>
      <c r="AG82" s="17" t="s">
        <v>423</v>
      </c>
      <c r="AH82" s="17"/>
      <c r="AI82"/>
      <c r="AJ82" t="s">
        <v>399</v>
      </c>
      <c r="AK82"/>
      <c r="AL82" s="17" t="s">
        <v>456</v>
      </c>
      <c r="AM82" s="17"/>
      <c r="AN82"/>
      <c r="AO82"/>
      <c r="AP82"/>
      <c r="AQ82"/>
      <c r="AR82"/>
    </row>
    <row r="83" spans="1:44" x14ac:dyDescent="0.3">
      <c r="B83" s="123"/>
      <c r="C83" s="122"/>
      <c r="F83" s="123"/>
      <c r="G83" s="122"/>
      <c r="J83" s="123"/>
      <c r="K83" s="122"/>
      <c r="N83" s="123"/>
      <c r="O83" s="122"/>
      <c r="S83" s="132">
        <v>42006</v>
      </c>
      <c r="T83" s="4">
        <v>2</v>
      </c>
      <c r="U83" s="133"/>
      <c r="V83" s="133"/>
      <c r="W83" s="133">
        <v>500</v>
      </c>
      <c r="X83" s="134"/>
      <c r="Y83" s="134">
        <f>AB83/W82</f>
        <v>54</v>
      </c>
      <c r="Z83" s="134">
        <v>6000</v>
      </c>
      <c r="AA83" s="134"/>
      <c r="AB83" s="134">
        <f>Z82+Z83</f>
        <v>27000</v>
      </c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x14ac:dyDescent="0.3">
      <c r="S84" s="132">
        <v>42007</v>
      </c>
      <c r="T84" s="4">
        <v>3</v>
      </c>
      <c r="U84" s="133"/>
      <c r="V84" s="133">
        <v>100</v>
      </c>
      <c r="W84" s="133">
        <f>W82-V84</f>
        <v>400</v>
      </c>
      <c r="X84" s="134">
        <v>54</v>
      </c>
      <c r="Y84" s="134">
        <f>AB83/W82</f>
        <v>54</v>
      </c>
      <c r="Z84" s="134"/>
      <c r="AA84" s="134">
        <f>V84*X84</f>
        <v>5400</v>
      </c>
      <c r="AB84" s="134">
        <f>AB83-AA84</f>
        <v>21600</v>
      </c>
      <c r="AE84" t="s">
        <v>401</v>
      </c>
      <c r="AF84"/>
      <c r="AG84" s="17" t="s">
        <v>423</v>
      </c>
      <c r="AH84" s="17"/>
      <c r="AI84"/>
      <c r="AJ84" t="s">
        <v>402</v>
      </c>
      <c r="AK84"/>
      <c r="AL84" s="167">
        <v>500</v>
      </c>
      <c r="AM84" s="17" t="s">
        <v>457</v>
      </c>
      <c r="AN84"/>
      <c r="AO84"/>
      <c r="AP84"/>
      <c r="AQ84"/>
      <c r="AR84"/>
    </row>
    <row r="85" spans="1:44" x14ac:dyDescent="0.3">
      <c r="S85" s="132">
        <v>42008</v>
      </c>
      <c r="T85" s="4" t="s">
        <v>367</v>
      </c>
      <c r="U85" s="133"/>
      <c r="V85" s="133"/>
      <c r="W85" s="133">
        <v>400</v>
      </c>
      <c r="X85" s="134">
        <v>54</v>
      </c>
      <c r="Y85" s="134">
        <f>AB85/W84</f>
        <v>75.25</v>
      </c>
      <c r="Z85" s="134">
        <f>85*100</f>
        <v>8500</v>
      </c>
      <c r="AA85" s="134"/>
      <c r="AB85" s="134">
        <f>Z85+AB84</f>
        <v>30100</v>
      </c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x14ac:dyDescent="0.3">
      <c r="S86" s="132">
        <v>42009</v>
      </c>
      <c r="T86" s="4" t="s">
        <v>368</v>
      </c>
      <c r="U86" s="133"/>
      <c r="V86" s="133"/>
      <c r="W86" s="133">
        <v>400</v>
      </c>
      <c r="X86" s="134">
        <v>75.25</v>
      </c>
      <c r="Y86" s="134">
        <f>AB86/W86</f>
        <v>99</v>
      </c>
      <c r="Z86" s="134">
        <f>7000+2500</f>
        <v>9500</v>
      </c>
      <c r="AA86" s="134"/>
      <c r="AB86" s="134">
        <f>AB85+Z86</f>
        <v>39600</v>
      </c>
      <c r="AE86" t="s">
        <v>404</v>
      </c>
      <c r="AF86"/>
      <c r="AG86" s="17" t="s">
        <v>423</v>
      </c>
      <c r="AH86" s="17"/>
      <c r="AI86"/>
      <c r="AJ86" t="s">
        <v>405</v>
      </c>
      <c r="AK86"/>
      <c r="AL86" s="17" t="s">
        <v>458</v>
      </c>
      <c r="AM86" s="17"/>
      <c r="AN86"/>
      <c r="AO86"/>
      <c r="AP86"/>
      <c r="AQ86"/>
      <c r="AR86"/>
    </row>
    <row r="87" spans="1:44" ht="30.75" customHeight="1" thickBot="1" x14ac:dyDescent="0.35">
      <c r="B87" s="247" t="s">
        <v>15</v>
      </c>
      <c r="C87" s="247"/>
      <c r="F87" s="246" t="s">
        <v>88</v>
      </c>
      <c r="G87" s="246"/>
      <c r="J87" s="246" t="s">
        <v>87</v>
      </c>
      <c r="K87" s="246"/>
      <c r="N87" s="248" t="s">
        <v>349</v>
      </c>
      <c r="O87" s="248"/>
      <c r="S87" s="132">
        <v>42010</v>
      </c>
      <c r="T87" s="4">
        <v>4</v>
      </c>
      <c r="U87" s="133"/>
      <c r="V87" s="133">
        <v>250</v>
      </c>
      <c r="W87" s="133">
        <f>W86-V87</f>
        <v>150</v>
      </c>
      <c r="X87" s="134">
        <v>99</v>
      </c>
      <c r="Y87" s="134">
        <f>AB86/W86</f>
        <v>99</v>
      </c>
      <c r="Z87" s="134"/>
      <c r="AA87" s="134">
        <f>V87*Y87</f>
        <v>24750</v>
      </c>
      <c r="AB87" s="134">
        <f>AB86-AA87</f>
        <v>14850</v>
      </c>
      <c r="AE87"/>
      <c r="AF87"/>
      <c r="AG87" s="10"/>
      <c r="AH87" s="10"/>
      <c r="AI87"/>
      <c r="AJ87"/>
      <c r="AK87"/>
      <c r="AL87" s="10"/>
      <c r="AM87" s="10"/>
      <c r="AN87"/>
      <c r="AO87"/>
      <c r="AP87"/>
      <c r="AQ87"/>
      <c r="AR87"/>
    </row>
    <row r="88" spans="1:44" ht="17.25" thickBot="1" x14ac:dyDescent="0.35">
      <c r="A88" s="119">
        <v>2</v>
      </c>
      <c r="B88" s="120">
        <v>6000</v>
      </c>
      <c r="C88" s="122">
        <v>20500</v>
      </c>
      <c r="D88" s="118">
        <v>15</v>
      </c>
      <c r="E88" s="119">
        <v>4</v>
      </c>
      <c r="F88" s="120">
        <v>6650</v>
      </c>
      <c r="G88" s="122">
        <v>700</v>
      </c>
      <c r="H88" s="118">
        <v>7</v>
      </c>
      <c r="J88" s="120"/>
      <c r="K88" s="122">
        <v>10000</v>
      </c>
      <c r="L88" s="118">
        <v>5</v>
      </c>
      <c r="M88" s="119">
        <v>7</v>
      </c>
      <c r="N88" s="120">
        <v>700</v>
      </c>
      <c r="O88" s="122"/>
      <c r="S88" s="132">
        <v>42011</v>
      </c>
      <c r="T88" s="4">
        <v>5</v>
      </c>
      <c r="U88" s="133">
        <v>2000</v>
      </c>
      <c r="V88" s="133"/>
      <c r="W88" s="133">
        <f>W87+U88</f>
        <v>2150</v>
      </c>
      <c r="X88" s="134">
        <v>45</v>
      </c>
      <c r="Y88" s="134">
        <f>AB88/W89</f>
        <v>48.767441860465119</v>
      </c>
      <c r="Z88" s="134">
        <f>U88*X88</f>
        <v>90000</v>
      </c>
      <c r="AA88" s="134"/>
      <c r="AB88" s="134">
        <f>AB87+Z88</f>
        <v>104850</v>
      </c>
      <c r="AE88"/>
      <c r="AF88"/>
      <c r="AG88" s="10"/>
      <c r="AH88" s="10"/>
      <c r="AI88"/>
      <c r="AJ88"/>
      <c r="AK88"/>
      <c r="AL88" s="10"/>
      <c r="AM88" s="10"/>
      <c r="AN88"/>
      <c r="AO88"/>
      <c r="AP88"/>
      <c r="AQ88"/>
      <c r="AR88"/>
    </row>
    <row r="89" spans="1:44" x14ac:dyDescent="0.3">
      <c r="A89" s="119">
        <v>6</v>
      </c>
      <c r="B89" s="123">
        <v>9500</v>
      </c>
      <c r="C89" s="122"/>
      <c r="E89" s="119">
        <v>5</v>
      </c>
      <c r="F89" s="123">
        <v>10000</v>
      </c>
      <c r="G89" s="122">
        <v>15075</v>
      </c>
      <c r="H89" s="118">
        <v>11</v>
      </c>
      <c r="J89" s="123"/>
      <c r="K89" s="122">
        <v>11960</v>
      </c>
      <c r="L89" s="118">
        <v>13</v>
      </c>
      <c r="M89" s="119">
        <v>11</v>
      </c>
      <c r="N89" s="123">
        <v>15075</v>
      </c>
      <c r="O89" s="122">
        <v>15075</v>
      </c>
      <c r="P89" s="118" t="s">
        <v>350</v>
      </c>
      <c r="S89" s="132">
        <v>42012</v>
      </c>
      <c r="T89" s="4" t="s">
        <v>369</v>
      </c>
      <c r="U89" s="133"/>
      <c r="V89" s="133"/>
      <c r="W89" s="133">
        <v>2150</v>
      </c>
      <c r="X89" s="134">
        <v>48.77</v>
      </c>
      <c r="Y89" s="135">
        <f>AB89/W89</f>
        <v>50.655813953488369</v>
      </c>
      <c r="Z89" s="134">
        <f>70*58</f>
        <v>4060</v>
      </c>
      <c r="AA89" s="134"/>
      <c r="AB89" s="134">
        <f>AB88+Z89</f>
        <v>108910</v>
      </c>
      <c r="AE89" s="237" t="s">
        <v>207</v>
      </c>
      <c r="AF89" s="238"/>
      <c r="AG89" s="238"/>
      <c r="AH89" s="238"/>
      <c r="AI89" s="238"/>
      <c r="AJ89" s="238" t="s">
        <v>41</v>
      </c>
      <c r="AK89" s="238"/>
      <c r="AL89" s="238"/>
      <c r="AM89" s="238"/>
      <c r="AN89" s="238" t="s">
        <v>42</v>
      </c>
      <c r="AO89" s="238"/>
      <c r="AP89" s="238"/>
      <c r="AQ89" s="238"/>
      <c r="AR89" s="241"/>
    </row>
    <row r="90" spans="1:44" x14ac:dyDescent="0.3">
      <c r="A90" s="119">
        <v>13</v>
      </c>
      <c r="B90" s="123">
        <v>5000</v>
      </c>
      <c r="C90" s="122"/>
      <c r="E90" s="119">
        <v>9</v>
      </c>
      <c r="F90" s="123">
        <v>23450</v>
      </c>
      <c r="G90" s="122">
        <v>45000</v>
      </c>
      <c r="H90" s="118">
        <v>14</v>
      </c>
      <c r="J90" s="123"/>
      <c r="K90" s="122"/>
      <c r="M90" s="119">
        <v>14</v>
      </c>
      <c r="N90" s="123">
        <v>45000</v>
      </c>
      <c r="O90" s="122">
        <v>45000</v>
      </c>
      <c r="P90" s="118" t="s">
        <v>351</v>
      </c>
      <c r="S90" s="132">
        <v>42013</v>
      </c>
      <c r="T90" s="4" t="s">
        <v>370</v>
      </c>
      <c r="U90" s="133"/>
      <c r="V90" s="133"/>
      <c r="W90" s="133">
        <v>2150</v>
      </c>
      <c r="X90" s="134">
        <v>52.27</v>
      </c>
      <c r="Y90" s="134">
        <f>AB90/W90</f>
        <v>52.27441860465116</v>
      </c>
      <c r="Z90" s="134">
        <f>60*58</f>
        <v>3480</v>
      </c>
      <c r="AA90" s="134"/>
      <c r="AB90" s="134">
        <f>AB89+Z90</f>
        <v>112390</v>
      </c>
      <c r="AE90" s="239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2"/>
    </row>
    <row r="91" spans="1:44" ht="17.25" thickBot="1" x14ac:dyDescent="0.35">
      <c r="B91" s="124">
        <f>SUM(B88:B90)</f>
        <v>20500</v>
      </c>
      <c r="C91" s="125">
        <v>20500</v>
      </c>
      <c r="E91" s="119">
        <v>13</v>
      </c>
      <c r="F91" s="123">
        <v>6960</v>
      </c>
      <c r="G91" s="122">
        <v>25950</v>
      </c>
      <c r="H91" s="118">
        <v>16</v>
      </c>
      <c r="J91" s="123"/>
      <c r="K91" s="122"/>
      <c r="N91" s="123"/>
      <c r="O91" s="122"/>
      <c r="AE91" s="239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2"/>
    </row>
    <row r="92" spans="1:44" ht="17.25" thickTop="1" x14ac:dyDescent="0.3">
      <c r="B92" s="123"/>
      <c r="C92" s="122"/>
      <c r="E92" s="119">
        <v>15</v>
      </c>
      <c r="F92" s="123">
        <v>20500</v>
      </c>
      <c r="G92" s="122"/>
      <c r="J92" s="123"/>
      <c r="K92" s="122"/>
      <c r="N92" s="123"/>
      <c r="O92" s="122"/>
      <c r="AE92" s="168"/>
      <c r="AF92" s="243" t="s">
        <v>166</v>
      </c>
      <c r="AG92" s="243"/>
      <c r="AH92" s="243"/>
      <c r="AI92" s="11" t="s">
        <v>407</v>
      </c>
      <c r="AJ92" s="243" t="s">
        <v>166</v>
      </c>
      <c r="AK92" s="243"/>
      <c r="AL92" s="243"/>
      <c r="AM92" s="11" t="s">
        <v>407</v>
      </c>
      <c r="AN92" s="243" t="s">
        <v>166</v>
      </c>
      <c r="AO92" s="243"/>
      <c r="AP92" s="243"/>
      <c r="AQ92" s="11" t="s">
        <v>407</v>
      </c>
      <c r="AR92" s="169"/>
    </row>
    <row r="93" spans="1:44" ht="16.5" customHeight="1" x14ac:dyDescent="0.3">
      <c r="B93" s="123"/>
      <c r="C93" s="122"/>
      <c r="F93" s="123"/>
      <c r="G93" s="122"/>
      <c r="J93" s="123"/>
      <c r="K93" s="122"/>
      <c r="N93" s="123"/>
      <c r="O93" s="122"/>
      <c r="AE93" s="235" t="s">
        <v>48</v>
      </c>
      <c r="AF93" s="233" t="s">
        <v>408</v>
      </c>
      <c r="AG93" s="233" t="s">
        <v>409</v>
      </c>
      <c r="AH93" s="233" t="s">
        <v>459</v>
      </c>
      <c r="AI93" s="233" t="s">
        <v>459</v>
      </c>
      <c r="AJ93" s="233" t="s">
        <v>411</v>
      </c>
      <c r="AK93" s="233" t="s">
        <v>460</v>
      </c>
      <c r="AL93" s="233" t="s">
        <v>461</v>
      </c>
      <c r="AM93" s="233" t="s">
        <v>461</v>
      </c>
      <c r="AN93" s="233" t="s">
        <v>414</v>
      </c>
      <c r="AO93" s="233" t="s">
        <v>415</v>
      </c>
      <c r="AP93" s="233" t="s">
        <v>462</v>
      </c>
      <c r="AQ93" s="233" t="s">
        <v>422</v>
      </c>
      <c r="AR93" s="234" t="s">
        <v>39</v>
      </c>
    </row>
    <row r="94" spans="1:44" x14ac:dyDescent="0.3">
      <c r="B94" s="123"/>
      <c r="C94" s="122"/>
      <c r="F94" s="123"/>
      <c r="G94" s="122"/>
      <c r="J94" s="123"/>
      <c r="K94" s="122"/>
      <c r="N94" s="123"/>
      <c r="O94" s="122"/>
      <c r="AE94" s="235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4"/>
    </row>
    <row r="95" spans="1:44" x14ac:dyDescent="0.3">
      <c r="B95" s="123"/>
      <c r="C95" s="122"/>
      <c r="F95" s="123"/>
      <c r="G95" s="122"/>
      <c r="J95" s="123"/>
      <c r="K95" s="122"/>
      <c r="N95" s="123"/>
      <c r="O95" s="122"/>
      <c r="AE95" s="235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4"/>
    </row>
    <row r="96" spans="1:44" ht="40.5" thickBot="1" x14ac:dyDescent="0.35">
      <c r="B96" s="244" t="s">
        <v>352</v>
      </c>
      <c r="C96" s="244"/>
      <c r="F96" s="244" t="s">
        <v>233</v>
      </c>
      <c r="G96" s="244"/>
      <c r="J96" s="126" t="s">
        <v>353</v>
      </c>
      <c r="K96" s="127"/>
      <c r="N96" s="244" t="s">
        <v>354</v>
      </c>
      <c r="O96" s="244"/>
      <c r="S96" s="249" t="s">
        <v>393</v>
      </c>
      <c r="T96" s="249"/>
      <c r="U96" s="249"/>
      <c r="V96" s="249"/>
      <c r="W96" s="249"/>
      <c r="X96" s="249"/>
      <c r="Y96" s="249"/>
      <c r="Z96" s="249"/>
      <c r="AA96" s="249"/>
      <c r="AB96" s="249"/>
      <c r="AE96" s="168" t="s">
        <v>423</v>
      </c>
      <c r="AF96" s="170">
        <v>20</v>
      </c>
      <c r="AG96" s="170">
        <v>35</v>
      </c>
      <c r="AH96" s="170">
        <f>AF96*AG96</f>
        <v>700</v>
      </c>
      <c r="AI96" s="170"/>
      <c r="AJ96" s="170"/>
      <c r="AK96" s="170"/>
      <c r="AL96" s="170"/>
      <c r="AM96" s="170"/>
      <c r="AN96" s="170"/>
      <c r="AO96" s="170"/>
      <c r="AP96" s="170"/>
      <c r="AQ96" s="170"/>
      <c r="AR96" s="171">
        <v>700</v>
      </c>
    </row>
    <row r="97" spans="1:44" ht="16.5" customHeight="1" x14ac:dyDescent="0.3">
      <c r="B97" s="128"/>
      <c r="F97" s="129"/>
      <c r="G97" s="130">
        <v>25000</v>
      </c>
      <c r="H97" s="118">
        <v>11</v>
      </c>
      <c r="I97" s="119" t="s">
        <v>350</v>
      </c>
      <c r="J97" s="129">
        <v>15075</v>
      </c>
      <c r="K97" s="130"/>
      <c r="N97" s="131"/>
      <c r="O97" s="130">
        <v>30000</v>
      </c>
      <c r="P97" s="118">
        <v>12</v>
      </c>
      <c r="S97" s="253" t="s">
        <v>371</v>
      </c>
      <c r="T97" s="255" t="s">
        <v>372</v>
      </c>
      <c r="U97" s="260" t="s">
        <v>35</v>
      </c>
      <c r="V97" s="260"/>
      <c r="W97" s="260"/>
      <c r="X97" s="261" t="s">
        <v>373</v>
      </c>
      <c r="Y97" s="263" t="s">
        <v>374</v>
      </c>
      <c r="Z97" s="265" t="s">
        <v>52</v>
      </c>
      <c r="AA97" s="265"/>
      <c r="AB97" s="266"/>
      <c r="AE97" s="168" t="s">
        <v>423</v>
      </c>
      <c r="AF97" s="170"/>
      <c r="AG97" s="170"/>
      <c r="AH97" s="170"/>
      <c r="AI97" s="170"/>
      <c r="AJ97" s="170">
        <v>15</v>
      </c>
      <c r="AK97" s="170">
        <v>50</v>
      </c>
      <c r="AL97" s="170">
        <f>AJ97*AK97</f>
        <v>750</v>
      </c>
      <c r="AM97" s="170"/>
      <c r="AN97" s="170"/>
      <c r="AO97" s="170"/>
      <c r="AP97" s="170"/>
      <c r="AQ97" s="170"/>
      <c r="AR97" s="171">
        <v>1450</v>
      </c>
    </row>
    <row r="98" spans="1:44" x14ac:dyDescent="0.3">
      <c r="B98" s="128"/>
      <c r="F98" s="129"/>
      <c r="G98" s="130"/>
      <c r="I98" s="128" t="s">
        <v>351</v>
      </c>
      <c r="J98" s="130">
        <v>45000</v>
      </c>
      <c r="K98" s="130"/>
      <c r="N98" s="128"/>
      <c r="S98" s="254"/>
      <c r="T98" s="256"/>
      <c r="U98" s="136" t="s">
        <v>375</v>
      </c>
      <c r="V98" s="136" t="s">
        <v>376</v>
      </c>
      <c r="W98" s="136" t="s">
        <v>377</v>
      </c>
      <c r="X98" s="262"/>
      <c r="Y98" s="264"/>
      <c r="Z98" s="137" t="s">
        <v>56</v>
      </c>
      <c r="AA98" s="137" t="s">
        <v>57</v>
      </c>
      <c r="AB98" s="138" t="s">
        <v>378</v>
      </c>
      <c r="AE98" s="168" t="s">
        <v>423</v>
      </c>
      <c r="AF98" s="170"/>
      <c r="AG98" s="170"/>
      <c r="AH98" s="170"/>
      <c r="AI98" s="170"/>
      <c r="AJ98" s="170"/>
      <c r="AK98" s="170"/>
      <c r="AL98" s="170"/>
      <c r="AM98" s="170"/>
      <c r="AN98" s="170">
        <v>205</v>
      </c>
      <c r="AO98" s="170">
        <v>15</v>
      </c>
      <c r="AP98" s="170">
        <f>AN98*AO98</f>
        <v>3075</v>
      </c>
      <c r="AQ98" s="170">
        <v>4500</v>
      </c>
      <c r="AR98" s="171">
        <v>4525</v>
      </c>
    </row>
    <row r="99" spans="1:44" x14ac:dyDescent="0.3">
      <c r="B99" s="128"/>
      <c r="F99" s="129"/>
      <c r="G99" s="130"/>
      <c r="J99" s="129"/>
      <c r="K99" s="130"/>
      <c r="N99" s="128"/>
      <c r="S99" s="139" t="s">
        <v>379</v>
      </c>
      <c r="T99" s="140" t="s">
        <v>380</v>
      </c>
      <c r="U99" s="141"/>
      <c r="V99" s="141"/>
      <c r="W99" s="141">
        <v>500</v>
      </c>
      <c r="X99" s="142">
        <v>36</v>
      </c>
      <c r="Y99" s="142">
        <f>AB99/W99</f>
        <v>36</v>
      </c>
      <c r="Z99" s="143">
        <f>W99*X99</f>
        <v>18000</v>
      </c>
      <c r="AA99" s="143"/>
      <c r="AB99" s="144">
        <f>Z99</f>
        <v>18000</v>
      </c>
      <c r="AE99" s="168" t="s">
        <v>463</v>
      </c>
      <c r="AF99" s="170"/>
      <c r="AG99" s="170"/>
      <c r="AH99" s="170"/>
      <c r="AI99" s="170">
        <v>720</v>
      </c>
      <c r="AJ99" s="170"/>
      <c r="AK99" s="170"/>
      <c r="AL99" s="170"/>
      <c r="AM99" s="170">
        <v>1290</v>
      </c>
      <c r="AN99" s="170"/>
      <c r="AO99" s="170"/>
      <c r="AP99" s="170"/>
      <c r="AQ99" s="170"/>
      <c r="AR99" s="171"/>
    </row>
    <row r="100" spans="1:44" x14ac:dyDescent="0.3">
      <c r="B100" s="128"/>
      <c r="F100" s="129"/>
      <c r="G100" s="130"/>
      <c r="J100" s="129"/>
      <c r="K100" s="130"/>
      <c r="N100" s="128"/>
      <c r="S100" s="139" t="s">
        <v>381</v>
      </c>
      <c r="T100" s="140" t="s">
        <v>382</v>
      </c>
      <c r="U100" s="141"/>
      <c r="V100" s="141"/>
      <c r="W100" s="141">
        <v>500</v>
      </c>
      <c r="X100" s="142">
        <v>36</v>
      </c>
      <c r="Y100" s="142">
        <f>AB100/W100</f>
        <v>48</v>
      </c>
      <c r="Z100" s="143">
        <v>6000</v>
      </c>
      <c r="AA100" s="143"/>
      <c r="AB100" s="144">
        <f>AB99+Z100</f>
        <v>24000</v>
      </c>
      <c r="AE100" s="168" t="s">
        <v>311</v>
      </c>
      <c r="AF100" s="170"/>
      <c r="AG100" s="170"/>
      <c r="AH100" s="170"/>
      <c r="AI100" s="170">
        <v>-20</v>
      </c>
      <c r="AJ100" s="170"/>
      <c r="AK100" s="170"/>
      <c r="AL100" s="170"/>
      <c r="AM100" s="170">
        <v>-540</v>
      </c>
      <c r="AN100" s="170"/>
      <c r="AO100" s="170"/>
      <c r="AP100" s="170"/>
      <c r="AQ100" s="170">
        <v>-1425</v>
      </c>
      <c r="AR100" s="171"/>
    </row>
    <row r="101" spans="1:44" x14ac:dyDescent="0.3">
      <c r="B101" s="128"/>
      <c r="F101" s="128"/>
      <c r="J101" s="128"/>
      <c r="N101" s="128"/>
      <c r="S101" s="145" t="s">
        <v>383</v>
      </c>
      <c r="T101" s="141" t="s">
        <v>384</v>
      </c>
      <c r="U101" s="141">
        <v>300</v>
      </c>
      <c r="V101" s="141"/>
      <c r="W101" s="141">
        <f>W99+U101</f>
        <v>800</v>
      </c>
      <c r="X101" s="143">
        <v>35</v>
      </c>
      <c r="Y101" s="142">
        <f>AB101/W101</f>
        <v>43.125</v>
      </c>
      <c r="Z101" s="143">
        <f>U101*X101</f>
        <v>10500</v>
      </c>
      <c r="AA101" s="143"/>
      <c r="AB101" s="144">
        <f>Z101+AB100</f>
        <v>34500</v>
      </c>
      <c r="AE101" s="168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1"/>
    </row>
    <row r="102" spans="1:44" ht="17.25" thickBot="1" x14ac:dyDescent="0.35">
      <c r="B102" s="128"/>
      <c r="F102" s="128"/>
      <c r="J102" s="128"/>
      <c r="N102" s="128"/>
      <c r="S102" s="145" t="s">
        <v>385</v>
      </c>
      <c r="T102" s="141" t="s">
        <v>386</v>
      </c>
      <c r="U102" s="141"/>
      <c r="V102" s="141">
        <v>20</v>
      </c>
      <c r="W102" s="141">
        <v>780</v>
      </c>
      <c r="X102" s="143">
        <v>35.630000000000003</v>
      </c>
      <c r="Y102" s="142">
        <v>35.630000000000003</v>
      </c>
      <c r="Z102" s="143"/>
      <c r="AA102" s="143">
        <f>Y102*V102</f>
        <v>712.6</v>
      </c>
      <c r="AB102" s="144">
        <f>AB101-AA102</f>
        <v>33787.4</v>
      </c>
      <c r="AE102" s="172" t="s">
        <v>58</v>
      </c>
      <c r="AF102" s="173"/>
      <c r="AG102" s="173"/>
      <c r="AH102" s="173">
        <v>700</v>
      </c>
      <c r="AI102" s="173"/>
      <c r="AJ102" s="173"/>
      <c r="AK102" s="173"/>
      <c r="AL102" s="173">
        <v>750</v>
      </c>
      <c r="AM102" s="173"/>
      <c r="AN102" s="173"/>
      <c r="AO102" s="173"/>
      <c r="AP102" s="173">
        <v>3075</v>
      </c>
      <c r="AQ102" s="173"/>
      <c r="AR102" s="174">
        <v>4525</v>
      </c>
    </row>
    <row r="103" spans="1:44" x14ac:dyDescent="0.3">
      <c r="B103" s="128"/>
      <c r="F103" s="128"/>
      <c r="J103" s="128"/>
      <c r="N103" s="128"/>
      <c r="S103" s="145" t="s">
        <v>387</v>
      </c>
      <c r="T103" s="141" t="s">
        <v>388</v>
      </c>
      <c r="U103" s="141"/>
      <c r="V103" s="141">
        <v>50</v>
      </c>
      <c r="W103" s="141">
        <v>730</v>
      </c>
      <c r="X103" s="143">
        <v>35.630000000000003</v>
      </c>
      <c r="Y103" s="142">
        <v>35.630000000000003</v>
      </c>
      <c r="Z103" s="143"/>
      <c r="AA103" s="143">
        <f>Y103*V103</f>
        <v>1781.5000000000002</v>
      </c>
      <c r="AB103" s="144">
        <f>AB102-AA103</f>
        <v>32005.9</v>
      </c>
    </row>
    <row r="104" spans="1:44" x14ac:dyDescent="0.3">
      <c r="B104" s="128"/>
      <c r="F104" s="128"/>
      <c r="J104" s="128"/>
      <c r="N104" s="128"/>
      <c r="S104" s="145" t="s">
        <v>389</v>
      </c>
      <c r="T104" s="141" t="s">
        <v>388</v>
      </c>
      <c r="U104" s="141"/>
      <c r="V104" s="141">
        <v>170</v>
      </c>
      <c r="W104" s="141">
        <v>560</v>
      </c>
      <c r="X104" s="143">
        <v>35.630000000000003</v>
      </c>
      <c r="Y104" s="143">
        <v>35.630000000000003</v>
      </c>
      <c r="Z104" s="143"/>
      <c r="AA104" s="143">
        <f>Y104*V104</f>
        <v>6057.1</v>
      </c>
      <c r="AB104" s="144">
        <f>AB103-AA104</f>
        <v>25948.800000000003</v>
      </c>
    </row>
    <row r="105" spans="1:44" ht="17.25" thickBot="1" x14ac:dyDescent="0.35">
      <c r="B105" s="244" t="s">
        <v>355</v>
      </c>
      <c r="C105" s="244"/>
      <c r="S105" s="145" t="s">
        <v>390</v>
      </c>
      <c r="T105" s="141" t="s">
        <v>391</v>
      </c>
      <c r="U105" s="141"/>
      <c r="V105" s="141"/>
      <c r="W105" s="141">
        <v>560</v>
      </c>
      <c r="X105" s="143">
        <v>35.630000000000003</v>
      </c>
      <c r="Y105" s="142">
        <f>AB105/W105</f>
        <v>58.837142857142865</v>
      </c>
      <c r="Z105" s="143">
        <v>7000</v>
      </c>
      <c r="AA105" s="143"/>
      <c r="AB105" s="144">
        <f>AB104+Z105</f>
        <v>32948.800000000003</v>
      </c>
    </row>
    <row r="106" spans="1:44" x14ac:dyDescent="0.3">
      <c r="A106" s="119">
        <v>12</v>
      </c>
      <c r="B106" s="129">
        <v>30000</v>
      </c>
      <c r="C106" s="130"/>
      <c r="S106" s="145" t="s">
        <v>392</v>
      </c>
      <c r="T106" s="141" t="s">
        <v>384</v>
      </c>
      <c r="U106" s="141">
        <v>3000</v>
      </c>
      <c r="V106" s="141"/>
      <c r="W106" s="141">
        <v>3560</v>
      </c>
      <c r="X106" s="143">
        <v>38</v>
      </c>
      <c r="Y106" s="142">
        <f>AB106/W106</f>
        <v>41.277752808988758</v>
      </c>
      <c r="Z106" s="143">
        <f>U106*X106</f>
        <v>114000</v>
      </c>
      <c r="AA106" s="143"/>
      <c r="AB106" s="144">
        <f>AB105+Z106</f>
        <v>146948.79999999999</v>
      </c>
    </row>
    <row r="107" spans="1:44" x14ac:dyDescent="0.3">
      <c r="B107" s="129"/>
      <c r="C107" s="130"/>
    </row>
    <row r="108" spans="1:44" x14ac:dyDescent="0.3">
      <c r="B108" s="129"/>
      <c r="C108" s="130"/>
      <c r="S108" s="251" t="s">
        <v>419</v>
      </c>
      <c r="T108" s="251"/>
      <c r="U108" s="251"/>
      <c r="V108" s="251"/>
      <c r="W108" s="251"/>
      <c r="X108" s="251"/>
      <c r="Y108" s="251"/>
      <c r="Z108" s="251"/>
      <c r="AA108" s="251"/>
      <c r="AB108" s="251"/>
    </row>
    <row r="109" spans="1:44" x14ac:dyDescent="0.3">
      <c r="B109" s="128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</row>
    <row r="110" spans="1:44" x14ac:dyDescent="0.3">
      <c r="B110" s="128"/>
    </row>
    <row r="111" spans="1:44" x14ac:dyDescent="0.3">
      <c r="B111" s="128"/>
      <c r="S111" s="4"/>
      <c r="T111" s="4"/>
      <c r="U111" s="250" t="s">
        <v>394</v>
      </c>
      <c r="V111" s="250"/>
      <c r="W111" s="250"/>
      <c r="X111" s="250"/>
      <c r="Y111" s="250"/>
      <c r="Z111" s="250"/>
      <c r="AA111" s="4"/>
      <c r="AB111" s="4"/>
      <c r="AC111" s="4"/>
      <c r="AD111" s="4"/>
      <c r="AE111" s="4"/>
      <c r="AF111"/>
      <c r="AG111"/>
      <c r="AH111"/>
      <c r="AI111"/>
      <c r="AJ111"/>
      <c r="AK111"/>
      <c r="AL111"/>
    </row>
    <row r="112" spans="1:44" x14ac:dyDescent="0.3">
      <c r="B112" s="128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/>
      <c r="AG112"/>
      <c r="AH112"/>
      <c r="AI112"/>
      <c r="AJ112"/>
      <c r="AK112"/>
      <c r="AL112"/>
    </row>
    <row r="113" spans="2:54" x14ac:dyDescent="0.3">
      <c r="B113" s="128"/>
      <c r="S113" s="245" t="s">
        <v>395</v>
      </c>
      <c r="T113" s="245"/>
      <c r="U113" s="4"/>
      <c r="V113" s="4"/>
      <c r="W113" s="4"/>
      <c r="X113" s="4"/>
      <c r="Y113" s="4"/>
      <c r="Z113" s="183" t="s">
        <v>396</v>
      </c>
      <c r="AA113" s="183"/>
      <c r="AB113" s="4"/>
      <c r="AC113" s="257" t="s">
        <v>397</v>
      </c>
      <c r="AD113" s="258"/>
      <c r="AE113" s="259"/>
      <c r="AF113"/>
      <c r="AG113"/>
      <c r="AH113"/>
      <c r="AI113"/>
      <c r="AJ113"/>
      <c r="AK113"/>
      <c r="AL113"/>
    </row>
    <row r="114" spans="2:54" x14ac:dyDescent="0.3">
      <c r="S114" s="146"/>
      <c r="T114" s="146"/>
      <c r="U114" s="4"/>
      <c r="V114" s="4"/>
      <c r="W114" s="4"/>
      <c r="X114" s="4"/>
      <c r="Y114" s="4"/>
      <c r="Z114" s="45"/>
      <c r="AA114" s="45"/>
      <c r="AB114" s="4"/>
      <c r="AC114" s="4"/>
      <c r="AD114" s="4"/>
      <c r="AE114" s="4"/>
      <c r="AF114"/>
      <c r="AG114"/>
      <c r="AH114"/>
      <c r="AI114"/>
      <c r="AJ114"/>
      <c r="AK114"/>
      <c r="AL114"/>
    </row>
    <row r="115" spans="2:54" x14ac:dyDescent="0.3">
      <c r="S115" s="245" t="s">
        <v>398</v>
      </c>
      <c r="T115" s="245"/>
      <c r="U115" s="4"/>
      <c r="V115" s="4"/>
      <c r="W115" s="4"/>
      <c r="X115" s="4"/>
      <c r="Y115" s="4"/>
      <c r="Z115" s="183" t="s">
        <v>399</v>
      </c>
      <c r="AA115" s="183"/>
      <c r="AB115" s="4"/>
      <c r="AC115" s="4" t="s">
        <v>400</v>
      </c>
      <c r="AD115" s="4"/>
      <c r="AE115" s="4"/>
      <c r="AF115"/>
      <c r="AG115"/>
      <c r="AH115"/>
      <c r="AI115"/>
      <c r="AJ115"/>
      <c r="AK115"/>
      <c r="AL115"/>
    </row>
    <row r="116" spans="2:54" x14ac:dyDescent="0.3">
      <c r="S116" s="146"/>
      <c r="T116" s="146"/>
      <c r="U116" s="4"/>
      <c r="V116" s="4"/>
      <c r="W116" s="4"/>
      <c r="X116" s="4"/>
      <c r="Y116" s="4"/>
      <c r="Z116" s="45"/>
      <c r="AA116" s="45"/>
      <c r="AB116" s="4"/>
      <c r="AC116" s="4"/>
      <c r="AD116" s="4"/>
      <c r="AE116" s="4"/>
      <c r="AF116"/>
      <c r="AG116"/>
      <c r="AH116"/>
      <c r="AI116"/>
      <c r="AJ116"/>
      <c r="AK116"/>
      <c r="AL116"/>
    </row>
    <row r="117" spans="2:54" x14ac:dyDescent="0.3">
      <c r="S117" s="245" t="s">
        <v>401</v>
      </c>
      <c r="T117" s="245"/>
      <c r="U117" s="4"/>
      <c r="V117" s="4"/>
      <c r="W117" s="4"/>
      <c r="X117" s="4"/>
      <c r="Y117" s="4"/>
      <c r="Z117" s="183" t="s">
        <v>402</v>
      </c>
      <c r="AA117" s="183"/>
      <c r="AB117" s="4"/>
      <c r="AC117" s="4" t="s">
        <v>403</v>
      </c>
      <c r="AD117" s="4"/>
      <c r="AE117" s="4"/>
      <c r="AF117"/>
      <c r="AG117"/>
      <c r="AH117"/>
      <c r="AI117"/>
      <c r="AJ117"/>
      <c r="AK117"/>
      <c r="AL117"/>
    </row>
    <row r="118" spans="2:54" ht="16.5" customHeight="1" x14ac:dyDescent="0.3">
      <c r="S118" s="146"/>
      <c r="T118" s="146"/>
      <c r="U118" s="4"/>
      <c r="V118" s="4"/>
      <c r="W118" s="4"/>
      <c r="X118" s="4"/>
      <c r="Y118" s="4"/>
      <c r="Z118" s="45"/>
      <c r="AA118" s="45"/>
      <c r="AB118" s="4"/>
      <c r="AC118" s="4"/>
      <c r="AD118" s="4"/>
      <c r="AE118" s="4"/>
      <c r="AF118"/>
      <c r="AG118"/>
      <c r="AH118"/>
      <c r="AI118"/>
      <c r="AJ118"/>
      <c r="AK118"/>
      <c r="AL118"/>
      <c r="AO118" s="236" t="s">
        <v>394</v>
      </c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 t="s">
        <v>464</v>
      </c>
      <c r="BA118" s="236"/>
      <c r="BB118" s="236"/>
    </row>
    <row r="119" spans="2:54" ht="16.5" customHeight="1" x14ac:dyDescent="0.3">
      <c r="S119" s="245" t="s">
        <v>404</v>
      </c>
      <c r="T119" s="245"/>
      <c r="U119" s="4"/>
      <c r="V119" s="4"/>
      <c r="W119" s="4"/>
      <c r="X119" s="4"/>
      <c r="Y119" s="4"/>
      <c r="Z119" s="183" t="s">
        <v>405</v>
      </c>
      <c r="AA119" s="183"/>
      <c r="AB119" s="4"/>
      <c r="AC119" s="243" t="s">
        <v>406</v>
      </c>
      <c r="AD119" s="243"/>
      <c r="AE119" s="4"/>
      <c r="AF119"/>
      <c r="AG119"/>
      <c r="AH119"/>
      <c r="AI119"/>
      <c r="AJ119"/>
      <c r="AK119"/>
      <c r="AL119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</row>
    <row r="120" spans="2:54" x14ac:dyDescent="0.3"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2:54" x14ac:dyDescent="0.3"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2:54" x14ac:dyDescent="0.3">
      <c r="S122" s="250" t="s">
        <v>207</v>
      </c>
      <c r="T122" s="250"/>
      <c r="U122" s="250"/>
      <c r="V122" s="45"/>
      <c r="W122" s="4"/>
      <c r="X122" s="4"/>
      <c r="Y122" s="4"/>
      <c r="Z122" s="250" t="s">
        <v>209</v>
      </c>
      <c r="AA122" s="250"/>
      <c r="AB122" s="250"/>
      <c r="AC122" s="4"/>
      <c r="AD122" s="4"/>
      <c r="AE122" s="4"/>
      <c r="AF122" s="250" t="s">
        <v>42</v>
      </c>
      <c r="AG122" s="250"/>
      <c r="AH122" s="250"/>
      <c r="AI122" s="4"/>
      <c r="AJ122" s="4"/>
      <c r="AK122"/>
      <c r="AL122"/>
      <c r="AO122" t="s">
        <v>453</v>
      </c>
      <c r="AP122"/>
      <c r="AQ122" s="17" t="s">
        <v>423</v>
      </c>
      <c r="AR122" s="17"/>
      <c r="AS122"/>
      <c r="AT122" t="s">
        <v>454</v>
      </c>
      <c r="AU122"/>
      <c r="AV122" s="17" t="s">
        <v>465</v>
      </c>
      <c r="AW122" s="17"/>
      <c r="AX122"/>
      <c r="AY122"/>
      <c r="AZ122"/>
      <c r="BA122"/>
      <c r="BB122"/>
    </row>
    <row r="123" spans="2:54" x14ac:dyDescent="0.3">
      <c r="S123" s="267" t="s">
        <v>166</v>
      </c>
      <c r="T123" s="267"/>
      <c r="U123" s="4"/>
      <c r="V123" s="267" t="s">
        <v>407</v>
      </c>
      <c r="W123" s="267"/>
      <c r="X123" s="4"/>
      <c r="Y123" s="4"/>
      <c r="Z123" s="267" t="s">
        <v>166</v>
      </c>
      <c r="AA123" s="267"/>
      <c r="AB123" s="4"/>
      <c r="AC123" s="267" t="s">
        <v>407</v>
      </c>
      <c r="AD123" s="267"/>
      <c r="AE123" s="4"/>
      <c r="AF123" s="267" t="s">
        <v>166</v>
      </c>
      <c r="AG123" s="267"/>
      <c r="AH123" s="4"/>
      <c r="AI123" s="267" t="s">
        <v>407</v>
      </c>
      <c r="AJ123" s="267"/>
      <c r="AK123"/>
      <c r="AL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2:54" x14ac:dyDescent="0.3">
      <c r="S124" s="4"/>
      <c r="T124" s="4"/>
      <c r="U124" s="4"/>
      <c r="V124" s="4"/>
      <c r="W124" s="4"/>
      <c r="X124" s="4"/>
      <c r="Y124" s="4"/>
      <c r="Z124" s="4"/>
      <c r="AA124"/>
      <c r="AB124" s="4"/>
      <c r="AC124"/>
      <c r="AD124" s="4"/>
      <c r="AE124" s="4"/>
      <c r="AF124" s="4"/>
      <c r="AG124" s="4"/>
      <c r="AH124" s="4"/>
      <c r="AI124" s="4"/>
      <c r="AJ124" s="4"/>
      <c r="AK124"/>
      <c r="AL124"/>
      <c r="AO124" t="s">
        <v>398</v>
      </c>
      <c r="AP124"/>
      <c r="AQ124" s="17" t="s">
        <v>423</v>
      </c>
      <c r="AR124" s="17"/>
      <c r="AS124"/>
      <c r="AT124" t="s">
        <v>399</v>
      </c>
      <c r="AU124"/>
      <c r="AV124" s="17" t="s">
        <v>466</v>
      </c>
      <c r="AW124" s="17"/>
      <c r="AX124"/>
      <c r="AY124"/>
      <c r="AZ124"/>
      <c r="BA124"/>
      <c r="BB124"/>
    </row>
    <row r="125" spans="2:54" ht="30.75" x14ac:dyDescent="0.3">
      <c r="S125" s="4" t="s">
        <v>408</v>
      </c>
      <c r="T125" s="147" t="s">
        <v>409</v>
      </c>
      <c r="U125" s="4" t="s">
        <v>410</v>
      </c>
      <c r="V125" s="4"/>
      <c r="W125" s="4" t="s">
        <v>410</v>
      </c>
      <c r="X125" s="4"/>
      <c r="Y125" s="4"/>
      <c r="Z125" s="147" t="s">
        <v>411</v>
      </c>
      <c r="AA125" s="147" t="s">
        <v>412</v>
      </c>
      <c r="AB125" s="4" t="s">
        <v>413</v>
      </c>
      <c r="AC125" s="4"/>
      <c r="AD125" s="4" t="s">
        <v>413</v>
      </c>
      <c r="AE125" s="4"/>
      <c r="AF125" s="147" t="s">
        <v>414</v>
      </c>
      <c r="AG125" s="147" t="s">
        <v>415</v>
      </c>
      <c r="AH125" s="147" t="s">
        <v>416</v>
      </c>
      <c r="AI125" s="147" t="s">
        <v>417</v>
      </c>
      <c r="AJ125" s="4" t="s">
        <v>413</v>
      </c>
      <c r="AK125"/>
      <c r="AL125" s="148" t="s">
        <v>418</v>
      </c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2:54" x14ac:dyDescent="0.3"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/>
      <c r="AL126" s="149">
        <v>700</v>
      </c>
      <c r="AO126" t="s">
        <v>401</v>
      </c>
      <c r="AP126"/>
      <c r="AQ126" s="17" t="s">
        <v>423</v>
      </c>
      <c r="AR126" s="17"/>
      <c r="AS126"/>
      <c r="AT126" t="s">
        <v>402</v>
      </c>
      <c r="AU126"/>
      <c r="AV126" s="17"/>
      <c r="AW126" s="17"/>
      <c r="AX126"/>
      <c r="AY126"/>
      <c r="AZ126"/>
      <c r="BA126"/>
      <c r="BB126"/>
    </row>
    <row r="127" spans="2:54" x14ac:dyDescent="0.3">
      <c r="S127" s="9">
        <v>20</v>
      </c>
      <c r="T127" s="150">
        <v>35</v>
      </c>
      <c r="U127" s="8">
        <f>S127*T127</f>
        <v>700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/>
      <c r="AL127" s="149">
        <v>345</v>
      </c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2:54" x14ac:dyDescent="0.3">
      <c r="S128" s="9"/>
      <c r="T128" s="9"/>
      <c r="U128" s="4"/>
      <c r="V128" s="4"/>
      <c r="W128" s="4"/>
      <c r="X128" s="4"/>
      <c r="Y128" s="4"/>
      <c r="Z128" s="9">
        <v>15</v>
      </c>
      <c r="AA128" s="151">
        <v>23</v>
      </c>
      <c r="AB128" s="8">
        <f>Z128*AA128</f>
        <v>345</v>
      </c>
      <c r="AC128" s="4"/>
      <c r="AD128" s="4"/>
      <c r="AE128" s="4"/>
      <c r="AF128" s="4"/>
      <c r="AG128" s="4"/>
      <c r="AH128" s="4"/>
      <c r="AI128" s="4"/>
      <c r="AJ128" s="4"/>
      <c r="AK128"/>
      <c r="AL128" s="152">
        <v>2386.36</v>
      </c>
      <c r="AO128" t="s">
        <v>404</v>
      </c>
      <c r="AP128"/>
      <c r="AQ128" s="17" t="s">
        <v>423</v>
      </c>
      <c r="AR128" s="17"/>
      <c r="AS128"/>
      <c r="AT128" t="s">
        <v>405</v>
      </c>
      <c r="AU128"/>
      <c r="AV128" s="17" t="s">
        <v>406</v>
      </c>
      <c r="AW128" s="17"/>
      <c r="AX128"/>
      <c r="AY128"/>
      <c r="AZ128"/>
      <c r="BA128"/>
      <c r="BB128"/>
    </row>
    <row r="129" spans="19:54" x14ac:dyDescent="0.3"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9">
        <v>159.0909</v>
      </c>
      <c r="AG129" s="9">
        <v>15</v>
      </c>
      <c r="AH129" s="7">
        <f>AF129*AG129</f>
        <v>2386.3634999999999</v>
      </c>
      <c r="AI129" s="4"/>
      <c r="AJ129" s="4"/>
      <c r="AK129"/>
      <c r="AL129" s="153"/>
      <c r="AO129"/>
      <c r="AP129"/>
      <c r="AQ129" s="10"/>
      <c r="AR129" s="10"/>
      <c r="AS129"/>
      <c r="AT129"/>
      <c r="AU129"/>
      <c r="AV129" s="10"/>
      <c r="AW129" s="10"/>
      <c r="AX129"/>
      <c r="AY129"/>
      <c r="AZ129"/>
      <c r="BA129"/>
      <c r="BB129"/>
    </row>
    <row r="130" spans="19:54" ht="17.25" thickBot="1" x14ac:dyDescent="0.35">
      <c r="S130" s="9"/>
      <c r="T130" s="150"/>
      <c r="U130" s="8"/>
      <c r="V130" s="4"/>
      <c r="W130" s="8">
        <v>700</v>
      </c>
      <c r="X130" s="4"/>
      <c r="Y130" s="4"/>
      <c r="Z130" s="4"/>
      <c r="AA130" s="4"/>
      <c r="AB130" s="4"/>
      <c r="AC130" s="4"/>
      <c r="AD130" s="7">
        <v>400</v>
      </c>
      <c r="AE130" s="4"/>
      <c r="AF130" s="4"/>
      <c r="AG130" s="4"/>
      <c r="AH130" s="4"/>
      <c r="AI130" s="7">
        <v>1500</v>
      </c>
      <c r="AJ130" s="4"/>
      <c r="AK130"/>
      <c r="AL130" s="153"/>
      <c r="AO130"/>
      <c r="AP130"/>
      <c r="AQ130" s="10"/>
      <c r="AR130" s="10"/>
      <c r="AS130"/>
      <c r="AT130"/>
      <c r="AU130"/>
      <c r="AV130" s="10"/>
      <c r="AW130" s="10"/>
      <c r="AX130"/>
      <c r="AY130"/>
      <c r="AZ130"/>
      <c r="BA130"/>
      <c r="BB130"/>
    </row>
    <row r="131" spans="19:54" x14ac:dyDescent="0.3">
      <c r="S131" s="9"/>
      <c r="T131" s="150"/>
      <c r="U131" s="8"/>
      <c r="V131" s="4"/>
      <c r="W131" s="4"/>
      <c r="X131" s="4"/>
      <c r="Y131" s="4"/>
      <c r="Z131" s="4"/>
      <c r="AA131" s="4"/>
      <c r="AB131" s="4"/>
      <c r="AC131" s="4"/>
      <c r="AD131" s="7">
        <v>55</v>
      </c>
      <c r="AE131" s="4"/>
      <c r="AF131" s="4"/>
      <c r="AG131" s="4"/>
      <c r="AH131" s="4"/>
      <c r="AI131" s="7">
        <v>886.36</v>
      </c>
      <c r="AJ131" s="4"/>
      <c r="AK131"/>
      <c r="AL131" s="153"/>
      <c r="AO131" s="237" t="s">
        <v>207</v>
      </c>
      <c r="AP131" s="238"/>
      <c r="AQ131" s="238"/>
      <c r="AR131" s="238"/>
      <c r="AS131" s="238"/>
      <c r="AT131" s="238" t="s">
        <v>41</v>
      </c>
      <c r="AU131" s="238"/>
      <c r="AV131" s="238"/>
      <c r="AW131" s="238"/>
      <c r="AX131" s="238" t="s">
        <v>42</v>
      </c>
      <c r="AY131" s="238"/>
      <c r="AZ131" s="238"/>
      <c r="BA131" s="238"/>
      <c r="BB131" s="241"/>
    </row>
    <row r="132" spans="19:54" x14ac:dyDescent="0.3">
      <c r="S132" s="4"/>
      <c r="T132" s="8"/>
      <c r="U132" s="8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/>
      <c r="AL132" s="153"/>
      <c r="AO132" s="239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2"/>
    </row>
    <row r="133" spans="19:54" x14ac:dyDescent="0.3">
      <c r="S133" s="4"/>
      <c r="T133" s="154">
        <v>700</v>
      </c>
      <c r="U133" s="155"/>
      <c r="V133" s="4"/>
      <c r="W133" s="4"/>
      <c r="X133" s="4"/>
      <c r="Y133" s="4"/>
      <c r="Z133" s="4"/>
      <c r="AA133" s="4"/>
      <c r="AB133" s="154">
        <v>345</v>
      </c>
      <c r="AC133" s="4"/>
      <c r="AD133" s="4"/>
      <c r="AE133" s="4"/>
      <c r="AF133" s="4"/>
      <c r="AG133" s="4"/>
      <c r="AH133" s="156">
        <f>AI130+AI131</f>
        <v>2386.36</v>
      </c>
      <c r="AI133" s="4"/>
      <c r="AJ133" s="4"/>
      <c r="AK133"/>
      <c r="AL133" s="157">
        <f>AL126+AL127+AL128</f>
        <v>3431.36</v>
      </c>
      <c r="AO133" s="239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2"/>
    </row>
    <row r="134" spans="19:54" x14ac:dyDescent="0.3">
      <c r="S134" s="4"/>
      <c r="T134" s="158"/>
      <c r="U134" s="158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/>
      <c r="AL134" s="153"/>
      <c r="AO134" s="168"/>
      <c r="AP134" s="243" t="s">
        <v>166</v>
      </c>
      <c r="AQ134" s="243"/>
      <c r="AR134" s="243"/>
      <c r="AS134" s="11" t="s">
        <v>407</v>
      </c>
      <c r="AT134" s="243" t="s">
        <v>166</v>
      </c>
      <c r="AU134" s="243"/>
      <c r="AV134" s="243"/>
      <c r="AW134" s="11" t="s">
        <v>407</v>
      </c>
      <c r="AX134" s="243" t="s">
        <v>166</v>
      </c>
      <c r="AY134" s="243"/>
      <c r="AZ134" s="243"/>
      <c r="BA134" s="11" t="s">
        <v>407</v>
      </c>
      <c r="BB134" s="169"/>
    </row>
    <row r="135" spans="19:54" x14ac:dyDescent="0.3">
      <c r="AO135" s="235" t="s">
        <v>48</v>
      </c>
      <c r="AP135" s="233" t="s">
        <v>408</v>
      </c>
      <c r="AQ135" s="233" t="s">
        <v>409</v>
      </c>
      <c r="AR135" s="233" t="s">
        <v>459</v>
      </c>
      <c r="AS135" s="233" t="s">
        <v>459</v>
      </c>
      <c r="AT135" s="233" t="s">
        <v>411</v>
      </c>
      <c r="AU135" s="233" t="s">
        <v>460</v>
      </c>
      <c r="AV135" s="233" t="s">
        <v>461</v>
      </c>
      <c r="AW135" s="233" t="s">
        <v>461</v>
      </c>
      <c r="AX135" s="233" t="s">
        <v>414</v>
      </c>
      <c r="AY135" s="233" t="s">
        <v>415</v>
      </c>
      <c r="AZ135" s="233" t="s">
        <v>462</v>
      </c>
      <c r="BA135" s="233" t="s">
        <v>422</v>
      </c>
      <c r="BB135" s="234" t="s">
        <v>39</v>
      </c>
    </row>
    <row r="136" spans="19:54" x14ac:dyDescent="0.3">
      <c r="V136" s="251" t="s">
        <v>426</v>
      </c>
      <c r="W136" s="251"/>
      <c r="X136" s="251"/>
      <c r="Y136" s="251"/>
      <c r="Z136" s="251"/>
      <c r="AA136" s="251"/>
      <c r="AB136" s="251"/>
      <c r="AC136" s="251"/>
      <c r="AO136" s="235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4"/>
    </row>
    <row r="137" spans="19:54" x14ac:dyDescent="0.3">
      <c r="V137" s="251"/>
      <c r="W137" s="251"/>
      <c r="X137" s="251"/>
      <c r="Y137" s="251"/>
      <c r="Z137" s="251"/>
      <c r="AA137" s="251"/>
      <c r="AB137" s="251"/>
      <c r="AC137" s="251"/>
      <c r="AO137" s="235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4"/>
    </row>
    <row r="138" spans="19:54" x14ac:dyDescent="0.3">
      <c r="AO138" s="168" t="s">
        <v>423</v>
      </c>
      <c r="AP138" s="175">
        <v>100</v>
      </c>
      <c r="AQ138" s="175">
        <v>42</v>
      </c>
      <c r="AR138" s="175">
        <f>AP138*AQ138</f>
        <v>4200</v>
      </c>
      <c r="AS138" s="175">
        <f>AP138*115</f>
        <v>11500</v>
      </c>
      <c r="AT138" s="175"/>
      <c r="AU138" s="175"/>
      <c r="AV138" s="175"/>
      <c r="AW138" s="175"/>
      <c r="AX138" s="175"/>
      <c r="AY138" s="175"/>
      <c r="AZ138" s="175"/>
      <c r="BA138" s="175"/>
      <c r="BB138" s="176">
        <f>AR144</f>
        <v>11900</v>
      </c>
    </row>
    <row r="139" spans="19:54" x14ac:dyDescent="0.3">
      <c r="S139"/>
      <c r="T139" s="4"/>
      <c r="U139" s="4"/>
      <c r="V139" s="268" t="s">
        <v>394</v>
      </c>
      <c r="W139" s="268"/>
      <c r="X139" s="268"/>
      <c r="Y139" s="268"/>
      <c r="Z139" s="268"/>
      <c r="AA139" s="268"/>
      <c r="AB139" s="4"/>
      <c r="AC139" s="4"/>
      <c r="AD139" s="4"/>
      <c r="AE139" s="4"/>
      <c r="AF139" s="4"/>
      <c r="AG139"/>
      <c r="AH139"/>
      <c r="AI139"/>
      <c r="AJ139"/>
      <c r="AK139"/>
      <c r="AL139"/>
      <c r="AM139"/>
      <c r="AN139"/>
      <c r="AO139" s="168" t="s">
        <v>423</v>
      </c>
      <c r="AP139" s="175">
        <v>50</v>
      </c>
      <c r="AQ139" s="175">
        <v>35</v>
      </c>
      <c r="AR139" s="175">
        <f>AP139*AQ139</f>
        <v>1750</v>
      </c>
      <c r="AS139" s="175">
        <f>AP139*115</f>
        <v>5750</v>
      </c>
      <c r="AT139" s="175">
        <v>85</v>
      </c>
      <c r="AU139" s="175">
        <v>50</v>
      </c>
      <c r="AV139" s="175">
        <f>AT139*AU139</f>
        <v>4250</v>
      </c>
      <c r="AW139" s="175">
        <f>AT139*100</f>
        <v>8500</v>
      </c>
      <c r="AX139" s="175">
        <v>205</v>
      </c>
      <c r="AY139" s="175">
        <v>85</v>
      </c>
      <c r="AZ139" s="175">
        <f>AX139*AY139</f>
        <v>17425</v>
      </c>
      <c r="BA139" s="175">
        <v>25000</v>
      </c>
      <c r="BB139" s="176">
        <f>BB138+AV144</f>
        <v>20210</v>
      </c>
    </row>
    <row r="140" spans="19:54" x14ac:dyDescent="0.3"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/>
      <c r="AI140"/>
      <c r="AJ140"/>
      <c r="AK140"/>
      <c r="AL140"/>
      <c r="AM140"/>
      <c r="AN140"/>
      <c r="AO140" s="168" t="s">
        <v>423</v>
      </c>
      <c r="AP140" s="175">
        <v>170</v>
      </c>
      <c r="AQ140" s="175">
        <v>35</v>
      </c>
      <c r="AR140" s="175">
        <f>AP140*AQ140</f>
        <v>5950</v>
      </c>
      <c r="AS140" s="175">
        <f>AP140*115</f>
        <v>19550</v>
      </c>
      <c r="AT140" s="175">
        <v>70</v>
      </c>
      <c r="AU140" s="175">
        <v>58</v>
      </c>
      <c r="AV140" s="175">
        <f>AT140*AU140</f>
        <v>4060</v>
      </c>
      <c r="AW140" s="175">
        <f>AT140*100</f>
        <v>7000</v>
      </c>
      <c r="AX140" s="175">
        <v>233.33</v>
      </c>
      <c r="AY140" s="175">
        <v>70</v>
      </c>
      <c r="AZ140" s="175">
        <f>AX140*AY140</f>
        <v>16333.1</v>
      </c>
      <c r="BA140" s="175">
        <v>42500</v>
      </c>
      <c r="BB140" s="176">
        <f>BB139+AZ144</f>
        <v>53968.1</v>
      </c>
    </row>
    <row r="141" spans="19:54" x14ac:dyDescent="0.3">
      <c r="S141"/>
      <c r="T141" s="245" t="s">
        <v>395</v>
      </c>
      <c r="U141" s="245"/>
      <c r="V141" s="4"/>
      <c r="W141" s="4"/>
      <c r="X141" s="4"/>
      <c r="Y141" s="4"/>
      <c r="Z141" s="4"/>
      <c r="AA141" s="183" t="s">
        <v>396</v>
      </c>
      <c r="AB141" s="183"/>
      <c r="AC141" s="4"/>
      <c r="AD141" s="257" t="s">
        <v>397</v>
      </c>
      <c r="AE141" s="258"/>
      <c r="AF141" s="259"/>
      <c r="AG141"/>
      <c r="AH141"/>
      <c r="AI141"/>
      <c r="AJ141"/>
      <c r="AK141"/>
      <c r="AL141"/>
      <c r="AM141"/>
      <c r="AN141"/>
      <c r="AO141" s="168" t="s">
        <v>463</v>
      </c>
      <c r="AP141" s="175"/>
      <c r="AQ141" s="175"/>
      <c r="AR141" s="175"/>
      <c r="AS141" s="175">
        <f>SUM(AS138:AS140)</f>
        <v>36800</v>
      </c>
      <c r="AT141" s="175"/>
      <c r="AU141" s="175"/>
      <c r="AV141" s="175"/>
      <c r="AW141" s="175">
        <v>15500</v>
      </c>
      <c r="AX141" s="175"/>
      <c r="AY141" s="175"/>
      <c r="AZ141" s="175"/>
      <c r="BA141" s="175">
        <f>SUM(BA139:BA140)</f>
        <v>67500</v>
      </c>
      <c r="BB141" s="176"/>
    </row>
    <row r="142" spans="19:54" x14ac:dyDescent="0.3">
      <c r="S142"/>
      <c r="T142" s="146"/>
      <c r="U142" s="146"/>
      <c r="V142" s="4"/>
      <c r="W142" s="4"/>
      <c r="X142" s="4"/>
      <c r="Y142" s="4"/>
      <c r="Z142" s="4"/>
      <c r="AA142" s="45"/>
      <c r="AB142" s="45"/>
      <c r="AC142" s="4"/>
      <c r="AD142" s="4"/>
      <c r="AE142" s="4"/>
      <c r="AF142" s="4"/>
      <c r="AG142"/>
      <c r="AH142"/>
      <c r="AI142"/>
      <c r="AJ142"/>
      <c r="AK142"/>
      <c r="AL142"/>
      <c r="AM142"/>
      <c r="AN142"/>
      <c r="AO142" s="168" t="s">
        <v>311</v>
      </c>
      <c r="AP142" s="175"/>
      <c r="AQ142" s="175"/>
      <c r="AR142" s="175"/>
      <c r="AS142" s="175">
        <v>-24900</v>
      </c>
      <c r="AT142" s="175"/>
      <c r="AU142" s="175"/>
      <c r="AV142" s="175"/>
      <c r="AW142" s="175">
        <v>-7190</v>
      </c>
      <c r="AX142" s="175"/>
      <c r="AY142" s="175"/>
      <c r="AZ142" s="175"/>
      <c r="BA142" s="175">
        <v>-32575</v>
      </c>
      <c r="BB142" s="176"/>
    </row>
    <row r="143" spans="19:54" x14ac:dyDescent="0.3">
      <c r="S143"/>
      <c r="T143" s="245" t="s">
        <v>398</v>
      </c>
      <c r="U143" s="245"/>
      <c r="V143" s="4"/>
      <c r="W143" s="4"/>
      <c r="X143" s="4"/>
      <c r="Y143" s="4"/>
      <c r="Z143" s="4"/>
      <c r="AA143" s="183" t="s">
        <v>399</v>
      </c>
      <c r="AB143" s="183"/>
      <c r="AC143" s="4"/>
      <c r="AD143" s="257" t="s">
        <v>420</v>
      </c>
      <c r="AE143" s="258"/>
      <c r="AF143" s="259"/>
      <c r="AG143"/>
      <c r="AH143"/>
      <c r="AI143"/>
      <c r="AJ143"/>
      <c r="AK143"/>
      <c r="AL143"/>
      <c r="AM143"/>
      <c r="AN143"/>
      <c r="AO143" s="168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6"/>
    </row>
    <row r="144" spans="19:54" ht="17.25" thickBot="1" x14ac:dyDescent="0.35">
      <c r="S144"/>
      <c r="T144" s="146"/>
      <c r="U144" s="146"/>
      <c r="V144" s="4"/>
      <c r="W144" s="4"/>
      <c r="X144" s="4"/>
      <c r="Y144" s="4"/>
      <c r="Z144" s="4"/>
      <c r="AA144" s="45"/>
      <c r="AB144" s="45"/>
      <c r="AC144" s="4"/>
      <c r="AD144" s="4"/>
      <c r="AE144" s="4"/>
      <c r="AF144" s="4"/>
      <c r="AG144"/>
      <c r="AH144"/>
      <c r="AI144"/>
      <c r="AJ144"/>
      <c r="AK144"/>
      <c r="AL144"/>
      <c r="AM144"/>
      <c r="AN144"/>
      <c r="AO144" s="172" t="s">
        <v>58</v>
      </c>
      <c r="AP144" s="177"/>
      <c r="AQ144" s="177"/>
      <c r="AR144" s="177">
        <f>SUM(AR138:AR143)</f>
        <v>11900</v>
      </c>
      <c r="AS144" s="177"/>
      <c r="AT144" s="177"/>
      <c r="AU144" s="177"/>
      <c r="AV144" s="177">
        <f>SUM(AV139:AV143)</f>
        <v>8310</v>
      </c>
      <c r="AW144" s="177"/>
      <c r="AX144" s="177"/>
      <c r="AY144" s="177"/>
      <c r="AZ144" s="177">
        <f>SUM(AZ139:AZ143)</f>
        <v>33758.1</v>
      </c>
      <c r="BA144" s="177"/>
      <c r="BB144" s="178">
        <f>BB140</f>
        <v>53968.1</v>
      </c>
    </row>
    <row r="145" spans="19:54" x14ac:dyDescent="0.3">
      <c r="S145"/>
      <c r="T145" s="245" t="s">
        <v>401</v>
      </c>
      <c r="U145" s="245"/>
      <c r="V145" s="4"/>
      <c r="W145" s="4"/>
      <c r="X145" s="4"/>
      <c r="Y145" s="4"/>
      <c r="Z145" s="4"/>
      <c r="AA145" s="183" t="s">
        <v>402</v>
      </c>
      <c r="AB145" s="183"/>
      <c r="AC145" s="4"/>
      <c r="AD145" s="4" t="s">
        <v>421</v>
      </c>
      <c r="AE145" s="4"/>
      <c r="AF145" s="4"/>
      <c r="AG145"/>
      <c r="AH145"/>
      <c r="AI145"/>
      <c r="AJ145"/>
      <c r="AK145"/>
      <c r="AL145"/>
      <c r="AM145"/>
      <c r="AN145"/>
    </row>
    <row r="146" spans="19:54" x14ac:dyDescent="0.3">
      <c r="S146"/>
      <c r="T146" s="146"/>
      <c r="U146" s="146"/>
      <c r="V146" s="4"/>
      <c r="W146" s="4"/>
      <c r="X146" s="4"/>
      <c r="Y146" s="4"/>
      <c r="Z146" s="4"/>
      <c r="AA146" s="45"/>
      <c r="AB146" s="45"/>
      <c r="AC146" s="4"/>
      <c r="AD146" s="4"/>
      <c r="AE146" s="4"/>
      <c r="AF146" s="4"/>
      <c r="AG146"/>
      <c r="AH146"/>
      <c r="AI146"/>
      <c r="AJ146"/>
      <c r="AK146"/>
      <c r="AL146"/>
      <c r="AM146"/>
      <c r="AN146"/>
    </row>
    <row r="147" spans="19:54" x14ac:dyDescent="0.3">
      <c r="S147"/>
      <c r="T147" s="245" t="s">
        <v>404</v>
      </c>
      <c r="U147" s="245"/>
      <c r="V147" s="4"/>
      <c r="W147" s="4"/>
      <c r="X147" s="4"/>
      <c r="Y147" s="4"/>
      <c r="Z147" s="4"/>
      <c r="AA147" s="183" t="s">
        <v>405</v>
      </c>
      <c r="AB147" s="183"/>
      <c r="AC147" s="4"/>
      <c r="AD147" s="243" t="s">
        <v>406</v>
      </c>
      <c r="AE147" s="243"/>
      <c r="AF147" s="4"/>
      <c r="AG147"/>
      <c r="AH147"/>
      <c r="AI147"/>
      <c r="AJ147"/>
      <c r="AK147"/>
      <c r="AL147"/>
      <c r="AM147"/>
      <c r="AN147"/>
    </row>
    <row r="148" spans="19:54" x14ac:dyDescent="0.3"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9:54" x14ac:dyDescent="0.3"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9:54" x14ac:dyDescent="0.3">
      <c r="S150" s="4"/>
      <c r="T150" s="268" t="s">
        <v>207</v>
      </c>
      <c r="U150" s="268"/>
      <c r="V150" s="268"/>
      <c r="W150" s="45"/>
      <c r="X150" s="4"/>
      <c r="Y150" s="4"/>
      <c r="Z150" s="4"/>
      <c r="AA150" s="268" t="s">
        <v>209</v>
      </c>
      <c r="AB150" s="268"/>
      <c r="AC150" s="268"/>
      <c r="AD150" s="4"/>
      <c r="AE150" s="4"/>
      <c r="AF150" s="4"/>
      <c r="AG150" s="268" t="s">
        <v>42</v>
      </c>
      <c r="AH150" s="268"/>
      <c r="AI150" s="268"/>
      <c r="AJ150" s="4"/>
      <c r="AK150" s="4"/>
      <c r="AL150"/>
      <c r="AM150"/>
      <c r="AN150"/>
    </row>
    <row r="151" spans="19:54" x14ac:dyDescent="0.3">
      <c r="S151" s="4"/>
      <c r="T151" s="267" t="s">
        <v>166</v>
      </c>
      <c r="U151" s="267"/>
      <c r="V151" s="4"/>
      <c r="W151" s="267" t="s">
        <v>407</v>
      </c>
      <c r="X151" s="267"/>
      <c r="Y151" s="4"/>
      <c r="Z151" s="4"/>
      <c r="AA151" s="267" t="s">
        <v>166</v>
      </c>
      <c r="AB151" s="267"/>
      <c r="AC151" s="4"/>
      <c r="AD151" s="267" t="s">
        <v>407</v>
      </c>
      <c r="AE151" s="267"/>
      <c r="AF151" s="4"/>
      <c r="AG151" s="267" t="s">
        <v>166</v>
      </c>
      <c r="AH151" s="267"/>
      <c r="AI151" s="4"/>
      <c r="AJ151" s="267" t="s">
        <v>407</v>
      </c>
      <c r="AK151" s="267"/>
      <c r="AL151"/>
      <c r="AM151"/>
      <c r="AN151"/>
    </row>
    <row r="152" spans="19:54" x14ac:dyDescent="0.3">
      <c r="S152" s="4"/>
      <c r="T152" s="4"/>
      <c r="U152" s="4"/>
      <c r="V152" s="4"/>
      <c r="W152" s="4"/>
      <c r="X152" s="4"/>
      <c r="Y152" s="4"/>
      <c r="Z152" s="4"/>
      <c r="AA152" s="4"/>
      <c r="AB152"/>
      <c r="AC152" s="4"/>
      <c r="AD152"/>
      <c r="AE152" s="4"/>
      <c r="AF152" s="4"/>
      <c r="AG152" s="4"/>
      <c r="AH152" s="4"/>
      <c r="AI152" s="4"/>
      <c r="AJ152" s="4"/>
      <c r="AK152" s="4"/>
      <c r="AL152"/>
      <c r="AM152"/>
      <c r="AN152"/>
    </row>
    <row r="153" spans="19:54" ht="30.75" x14ac:dyDescent="0.3">
      <c r="S153" s="4" t="s">
        <v>48</v>
      </c>
      <c r="T153" s="4" t="s">
        <v>408</v>
      </c>
      <c r="U153" s="147" t="s">
        <v>409</v>
      </c>
      <c r="V153" s="4" t="s">
        <v>410</v>
      </c>
      <c r="W153" s="4"/>
      <c r="X153" s="4" t="s">
        <v>410</v>
      </c>
      <c r="Y153" s="4"/>
      <c r="Z153" s="4"/>
      <c r="AA153" s="147" t="s">
        <v>411</v>
      </c>
      <c r="AB153" s="147" t="s">
        <v>412</v>
      </c>
      <c r="AC153" s="4" t="s">
        <v>413</v>
      </c>
      <c r="AD153" s="4"/>
      <c r="AE153" s="4" t="s">
        <v>413</v>
      </c>
      <c r="AF153" s="4"/>
      <c r="AG153" s="147" t="s">
        <v>414</v>
      </c>
      <c r="AH153" s="147" t="s">
        <v>415</v>
      </c>
      <c r="AI153" s="147" t="s">
        <v>422</v>
      </c>
      <c r="AJ153" s="4"/>
      <c r="AK153" s="4" t="s">
        <v>413</v>
      </c>
      <c r="AL153"/>
      <c r="AM153" s="148" t="s">
        <v>418</v>
      </c>
      <c r="AN153"/>
      <c r="AO153" s="236" t="s">
        <v>394</v>
      </c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 t="s">
        <v>467</v>
      </c>
      <c r="BA153" s="236"/>
      <c r="BB153" s="236"/>
    </row>
    <row r="154" spans="19:54" ht="16.5" customHeight="1" x14ac:dyDescent="0.3"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/>
      <c r="AM154" s="159">
        <v>5950</v>
      </c>
      <c r="AN154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</row>
    <row r="155" spans="19:54" x14ac:dyDescent="0.3">
      <c r="S155" s="4" t="s">
        <v>423</v>
      </c>
      <c r="T155" s="9">
        <v>100</v>
      </c>
      <c r="U155" s="150">
        <v>42</v>
      </c>
      <c r="V155" s="8">
        <f>T155*U155</f>
        <v>4200</v>
      </c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/>
      <c r="AM155" s="159">
        <v>8310</v>
      </c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9:54" x14ac:dyDescent="0.3">
      <c r="S156" s="4" t="s">
        <v>423</v>
      </c>
      <c r="T156" s="9">
        <v>50</v>
      </c>
      <c r="U156" s="151">
        <v>35</v>
      </c>
      <c r="V156" s="8">
        <f>T156*U156</f>
        <v>1750</v>
      </c>
      <c r="W156" s="4"/>
      <c r="X156" s="4"/>
      <c r="Y156" s="4"/>
      <c r="Z156" s="4"/>
      <c r="AA156" s="9">
        <v>85</v>
      </c>
      <c r="AB156" s="151">
        <v>50</v>
      </c>
      <c r="AC156" s="8">
        <f>AA156*AB156</f>
        <v>4250</v>
      </c>
      <c r="AD156" s="4"/>
      <c r="AE156" s="4"/>
      <c r="AF156" s="4"/>
      <c r="AG156" s="4"/>
      <c r="AH156" s="4"/>
      <c r="AI156" s="4"/>
      <c r="AJ156" s="4"/>
      <c r="AK156" s="4"/>
      <c r="AL156"/>
      <c r="AM156" s="159">
        <v>17181.82</v>
      </c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9:54" x14ac:dyDescent="0.3">
      <c r="S157" s="4" t="s">
        <v>423</v>
      </c>
      <c r="T157" s="9"/>
      <c r="U157" s="9"/>
      <c r="V157" s="4"/>
      <c r="W157" s="4"/>
      <c r="X157" s="4"/>
      <c r="Y157" s="4"/>
      <c r="Z157" s="4"/>
      <c r="AA157" s="9">
        <v>70</v>
      </c>
      <c r="AB157" s="7">
        <v>58</v>
      </c>
      <c r="AC157" s="8">
        <f>AA157*AB157</f>
        <v>4060</v>
      </c>
      <c r="AD157" s="4"/>
      <c r="AE157" s="4"/>
      <c r="AF157" s="4"/>
      <c r="AG157" s="9">
        <v>159.0909</v>
      </c>
      <c r="AH157" s="9">
        <v>108</v>
      </c>
      <c r="AI157" s="7">
        <f>AG157*AH157</f>
        <v>17181.817200000001</v>
      </c>
      <c r="AJ157" s="4"/>
      <c r="AK157" s="4"/>
      <c r="AL157"/>
      <c r="AM157" s="153"/>
      <c r="AN157"/>
      <c r="AO157" t="s">
        <v>453</v>
      </c>
      <c r="AP157"/>
      <c r="AQ157" s="17" t="s">
        <v>423</v>
      </c>
      <c r="AR157" s="17"/>
      <c r="AS157"/>
      <c r="AT157" t="s">
        <v>454</v>
      </c>
      <c r="AU157"/>
      <c r="AV157" s="17" t="s">
        <v>468</v>
      </c>
      <c r="AW157" s="17"/>
      <c r="AX157"/>
      <c r="AY157"/>
      <c r="AZ157"/>
      <c r="BA157"/>
      <c r="BB157"/>
    </row>
    <row r="158" spans="19:54" x14ac:dyDescent="0.3">
      <c r="S158" s="4" t="s">
        <v>424</v>
      </c>
      <c r="T158" s="9"/>
      <c r="U158" s="150"/>
      <c r="V158" s="8"/>
      <c r="W158" s="4"/>
      <c r="X158" s="8">
        <v>5000</v>
      </c>
      <c r="Y158" s="4"/>
      <c r="Z158" s="4"/>
      <c r="AA158" s="4"/>
      <c r="AB158" s="4"/>
      <c r="AC158" s="4"/>
      <c r="AD158" s="4"/>
      <c r="AE158" s="7">
        <v>8500</v>
      </c>
      <c r="AF158" s="4"/>
      <c r="AG158" s="4"/>
      <c r="AH158" s="4"/>
      <c r="AI158" s="4"/>
      <c r="AJ158" s="7">
        <v>24589</v>
      </c>
      <c r="AK158" s="4"/>
      <c r="AL158"/>
      <c r="AM158" s="153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9:54" x14ac:dyDescent="0.3">
      <c r="S159" s="4" t="s">
        <v>425</v>
      </c>
      <c r="T159" s="9"/>
      <c r="U159" s="150"/>
      <c r="V159" s="8"/>
      <c r="W159" s="4"/>
      <c r="X159" s="7">
        <v>950</v>
      </c>
      <c r="Y159" s="4"/>
      <c r="Z159" s="4"/>
      <c r="AA159" s="4"/>
      <c r="AB159" s="4"/>
      <c r="AC159" s="4"/>
      <c r="AD159" s="4"/>
      <c r="AE159" s="7">
        <v>190</v>
      </c>
      <c r="AF159" s="4"/>
      <c r="AG159" s="4"/>
      <c r="AH159" s="4"/>
      <c r="AI159" s="4"/>
      <c r="AJ159" s="7">
        <v>7407.18</v>
      </c>
      <c r="AK159" s="4"/>
      <c r="AL159"/>
      <c r="AM159" s="153"/>
      <c r="AN159"/>
      <c r="AO159" t="s">
        <v>398</v>
      </c>
      <c r="AP159"/>
      <c r="AQ159" s="17" t="s">
        <v>423</v>
      </c>
      <c r="AR159" s="17"/>
      <c r="AS159"/>
      <c r="AT159" t="s">
        <v>399</v>
      </c>
      <c r="AU159"/>
      <c r="AV159" s="17" t="s">
        <v>469</v>
      </c>
      <c r="AW159" s="17"/>
      <c r="AX159"/>
      <c r="AY159"/>
      <c r="AZ159"/>
      <c r="BA159"/>
      <c r="BB159"/>
    </row>
    <row r="160" spans="19:54" x14ac:dyDescent="0.3">
      <c r="S160" s="4"/>
      <c r="T160" s="4"/>
      <c r="U160" s="8"/>
      <c r="V160" s="8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/>
      <c r="AM160" s="153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18:54" x14ac:dyDescent="0.3">
      <c r="S161" s="4" t="s">
        <v>58</v>
      </c>
      <c r="T161" s="4"/>
      <c r="U161" s="154">
        <v>5950</v>
      </c>
      <c r="V161" s="155"/>
      <c r="W161" s="4"/>
      <c r="X161" s="4"/>
      <c r="Y161" s="4"/>
      <c r="Z161" s="4"/>
      <c r="AA161" s="4"/>
      <c r="AB161" s="4"/>
      <c r="AC161" s="156">
        <f>AE158-AE159</f>
        <v>8310</v>
      </c>
      <c r="AD161" s="4"/>
      <c r="AE161" s="4"/>
      <c r="AF161" s="4"/>
      <c r="AG161" s="4"/>
      <c r="AH161" s="4"/>
      <c r="AI161" s="160">
        <f>AJ158-AJ159</f>
        <v>17181.82</v>
      </c>
      <c r="AJ161" s="4"/>
      <c r="AK161" s="4"/>
      <c r="AL161"/>
      <c r="AM161" s="157">
        <f>AM154+AM155+AN166+AM156</f>
        <v>31441.82</v>
      </c>
      <c r="AN161"/>
      <c r="AO161" t="s">
        <v>401</v>
      </c>
      <c r="AP161"/>
      <c r="AQ161" s="17" t="s">
        <v>423</v>
      </c>
      <c r="AR161" s="17"/>
      <c r="AS161"/>
      <c r="AT161" t="s">
        <v>402</v>
      </c>
      <c r="AU161"/>
      <c r="AV161" s="17"/>
      <c r="AW161" s="17"/>
      <c r="AX161"/>
      <c r="AY161"/>
      <c r="AZ161"/>
      <c r="BA161"/>
      <c r="BB161"/>
    </row>
    <row r="162" spans="18:54" x14ac:dyDescent="0.3">
      <c r="S162" s="4"/>
      <c r="T162" s="4"/>
      <c r="U162" s="158"/>
      <c r="V162" s="158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/>
      <c r="AM162" s="153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18:54" x14ac:dyDescent="0.3"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 t="s">
        <v>404</v>
      </c>
      <c r="AP163"/>
      <c r="AQ163" s="17" t="s">
        <v>423</v>
      </c>
      <c r="AR163" s="17"/>
      <c r="AS163"/>
      <c r="AT163" t="s">
        <v>405</v>
      </c>
      <c r="AU163"/>
      <c r="AV163" s="17"/>
      <c r="AW163" s="17"/>
      <c r="AX163"/>
      <c r="AY163"/>
      <c r="AZ163"/>
      <c r="BA163"/>
      <c r="BB163"/>
    </row>
    <row r="164" spans="18:54" x14ac:dyDescent="0.3">
      <c r="T164" s="251" t="s">
        <v>431</v>
      </c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O164"/>
      <c r="AP164"/>
      <c r="AQ164" s="10"/>
      <c r="AR164" s="10"/>
      <c r="AS164"/>
      <c r="AT164"/>
      <c r="AU164"/>
      <c r="AV164" s="10"/>
      <c r="AW164" s="10"/>
      <c r="AX164"/>
      <c r="AY164"/>
      <c r="AZ164"/>
      <c r="BA164"/>
      <c r="BB164"/>
    </row>
    <row r="165" spans="18:54" ht="17.25" thickBot="1" x14ac:dyDescent="0.35"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O165"/>
      <c r="AP165"/>
      <c r="AQ165" s="10"/>
      <c r="AR165" s="10"/>
      <c r="AS165"/>
      <c r="AT165"/>
      <c r="AU165"/>
      <c r="AV165" s="10"/>
      <c r="AW165" s="10"/>
      <c r="AX165"/>
      <c r="AY165"/>
      <c r="AZ165"/>
      <c r="BA165"/>
      <c r="BB165"/>
    </row>
    <row r="166" spans="18:54" x14ac:dyDescent="0.3">
      <c r="AO166" s="237" t="s">
        <v>207</v>
      </c>
      <c r="AP166" s="238"/>
      <c r="AQ166" s="238"/>
      <c r="AR166" s="238"/>
      <c r="AS166" s="238"/>
      <c r="AT166" s="238" t="s">
        <v>41</v>
      </c>
      <c r="AU166" s="238"/>
      <c r="AV166" s="238"/>
      <c r="AW166" s="238"/>
      <c r="AX166" s="238" t="s">
        <v>42</v>
      </c>
      <c r="AY166" s="238"/>
      <c r="AZ166" s="238"/>
      <c r="BA166" s="238"/>
      <c r="BB166" s="241"/>
    </row>
    <row r="167" spans="18:54" x14ac:dyDescent="0.3">
      <c r="AO167" s="239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2"/>
    </row>
    <row r="168" spans="18:54" x14ac:dyDescent="0.3">
      <c r="R168"/>
      <c r="S168" s="4"/>
      <c r="T168" s="4"/>
      <c r="U168" s="269" t="s">
        <v>394</v>
      </c>
      <c r="V168" s="269"/>
      <c r="W168" s="269"/>
      <c r="X168" s="269"/>
      <c r="Y168" s="269"/>
      <c r="Z168" s="269"/>
      <c r="AA168" s="4"/>
      <c r="AB168" s="4"/>
      <c r="AC168" s="4"/>
      <c r="AD168" s="4"/>
      <c r="AE168" s="4"/>
      <c r="AF168"/>
      <c r="AG168"/>
      <c r="AH168"/>
      <c r="AI168"/>
      <c r="AJ168"/>
      <c r="AK168"/>
      <c r="AL168"/>
      <c r="AO168" s="239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2"/>
    </row>
    <row r="169" spans="18:54" x14ac:dyDescent="0.3">
      <c r="R169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/>
      <c r="AG169"/>
      <c r="AH169"/>
      <c r="AI169"/>
      <c r="AJ169"/>
      <c r="AK169"/>
      <c r="AL169"/>
      <c r="AO169" s="168"/>
      <c r="AP169" s="243" t="s">
        <v>166</v>
      </c>
      <c r="AQ169" s="243"/>
      <c r="AR169" s="243"/>
      <c r="AS169" s="11" t="s">
        <v>407</v>
      </c>
      <c r="AT169" s="243" t="s">
        <v>166</v>
      </c>
      <c r="AU169" s="243"/>
      <c r="AV169" s="243"/>
      <c r="AW169" s="11" t="s">
        <v>407</v>
      </c>
      <c r="AX169" s="243" t="s">
        <v>166</v>
      </c>
      <c r="AY169" s="243"/>
      <c r="AZ169" s="243"/>
      <c r="BA169" s="11" t="s">
        <v>407</v>
      </c>
      <c r="BB169" s="169"/>
    </row>
    <row r="170" spans="18:54" ht="16.5" customHeight="1" x14ac:dyDescent="0.3">
      <c r="R170"/>
      <c r="S170" s="245" t="s">
        <v>395</v>
      </c>
      <c r="T170" s="245"/>
      <c r="U170" s="4"/>
      <c r="V170" s="4"/>
      <c r="W170" s="4"/>
      <c r="X170" s="4"/>
      <c r="Y170" s="4"/>
      <c r="Z170" s="183" t="s">
        <v>396</v>
      </c>
      <c r="AA170" s="183"/>
      <c r="AB170" s="4"/>
      <c r="AC170" s="257" t="s">
        <v>397</v>
      </c>
      <c r="AD170" s="258"/>
      <c r="AE170" s="259"/>
      <c r="AF170"/>
      <c r="AG170"/>
      <c r="AH170"/>
      <c r="AI170"/>
      <c r="AJ170"/>
      <c r="AK170"/>
      <c r="AL170"/>
      <c r="AO170" s="235" t="s">
        <v>48</v>
      </c>
      <c r="AP170" s="233" t="s">
        <v>408</v>
      </c>
      <c r="AQ170" s="233" t="s">
        <v>409</v>
      </c>
      <c r="AR170" s="233" t="s">
        <v>459</v>
      </c>
      <c r="AS170" s="233" t="s">
        <v>459</v>
      </c>
      <c r="AT170" s="233" t="s">
        <v>411</v>
      </c>
      <c r="AU170" s="233" t="s">
        <v>460</v>
      </c>
      <c r="AV170" s="233" t="s">
        <v>461</v>
      </c>
      <c r="AW170" s="233" t="s">
        <v>461</v>
      </c>
      <c r="AX170" s="233" t="s">
        <v>414</v>
      </c>
      <c r="AY170" s="233" t="s">
        <v>415</v>
      </c>
      <c r="AZ170" s="233" t="s">
        <v>462</v>
      </c>
      <c r="BA170" s="233" t="s">
        <v>422</v>
      </c>
      <c r="BB170" s="234" t="s">
        <v>39</v>
      </c>
    </row>
    <row r="171" spans="18:54" x14ac:dyDescent="0.3">
      <c r="R171"/>
      <c r="S171" s="146"/>
      <c r="T171" s="146"/>
      <c r="U171" s="4"/>
      <c r="V171" s="4"/>
      <c r="W171" s="4"/>
      <c r="X171" s="4"/>
      <c r="Y171" s="4"/>
      <c r="Z171" s="45"/>
      <c r="AA171" s="45"/>
      <c r="AB171" s="4"/>
      <c r="AC171" s="4"/>
      <c r="AD171" s="4"/>
      <c r="AE171" s="4"/>
      <c r="AF171"/>
      <c r="AG171"/>
      <c r="AH171"/>
      <c r="AI171"/>
      <c r="AJ171"/>
      <c r="AK171"/>
      <c r="AL171"/>
      <c r="AO171" s="235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4"/>
    </row>
    <row r="172" spans="18:54" x14ac:dyDescent="0.3">
      <c r="R172"/>
      <c r="S172" s="245" t="s">
        <v>398</v>
      </c>
      <c r="T172" s="245"/>
      <c r="U172" s="4"/>
      <c r="V172" s="4"/>
      <c r="W172" s="4"/>
      <c r="X172" s="4"/>
      <c r="Y172" s="4"/>
      <c r="Z172" s="183" t="s">
        <v>399</v>
      </c>
      <c r="AA172" s="183"/>
      <c r="AB172" s="4"/>
      <c r="AC172" s="257" t="s">
        <v>427</v>
      </c>
      <c r="AD172" s="258"/>
      <c r="AE172" s="259"/>
      <c r="AF172"/>
      <c r="AG172"/>
      <c r="AH172"/>
      <c r="AI172"/>
      <c r="AJ172"/>
      <c r="AK172"/>
      <c r="AL172"/>
      <c r="AO172" s="235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234"/>
    </row>
    <row r="173" spans="18:54" x14ac:dyDescent="0.3">
      <c r="R173"/>
      <c r="S173" s="146"/>
      <c r="T173" s="146"/>
      <c r="U173" s="4"/>
      <c r="V173" s="4"/>
      <c r="W173" s="4"/>
      <c r="X173" s="4"/>
      <c r="Y173" s="4"/>
      <c r="Z173" s="45"/>
      <c r="AA173" s="45"/>
      <c r="AB173" s="4"/>
      <c r="AC173" s="4"/>
      <c r="AD173" s="4"/>
      <c r="AE173" s="4"/>
      <c r="AF173"/>
      <c r="AG173"/>
      <c r="AH173"/>
      <c r="AI173"/>
      <c r="AJ173"/>
      <c r="AK173"/>
      <c r="AL173"/>
      <c r="AO173" s="168" t="s">
        <v>423</v>
      </c>
      <c r="AP173" s="170">
        <v>250</v>
      </c>
      <c r="AQ173" s="170">
        <v>45</v>
      </c>
      <c r="AR173" s="170">
        <f>AP173*AQ173</f>
        <v>11250</v>
      </c>
      <c r="AS173" s="170">
        <f>AP173*100</f>
        <v>25000</v>
      </c>
      <c r="AT173" s="170"/>
      <c r="AU173" s="170"/>
      <c r="AV173" s="170"/>
      <c r="AW173" s="170"/>
      <c r="AX173" s="170"/>
      <c r="AY173" s="170"/>
      <c r="AZ173" s="170"/>
      <c r="BA173" s="170"/>
      <c r="BB173" s="171">
        <f>AR179</f>
        <v>18850</v>
      </c>
    </row>
    <row r="174" spans="18:54" x14ac:dyDescent="0.3">
      <c r="R174"/>
      <c r="S174" s="245" t="s">
        <v>401</v>
      </c>
      <c r="T174" s="245"/>
      <c r="U174" s="4"/>
      <c r="V174" s="4"/>
      <c r="W174" s="4"/>
      <c r="X174" s="4"/>
      <c r="Y174" s="4"/>
      <c r="Z174" s="183" t="s">
        <v>402</v>
      </c>
      <c r="AA174" s="183"/>
      <c r="AB174" s="4"/>
      <c r="AC174" s="4" t="s">
        <v>428</v>
      </c>
      <c r="AD174" s="4"/>
      <c r="AE174" s="4"/>
      <c r="AF174"/>
      <c r="AG174"/>
      <c r="AH174"/>
      <c r="AI174"/>
      <c r="AJ174"/>
      <c r="AK174"/>
      <c r="AL174"/>
      <c r="AO174" s="168" t="s">
        <v>423</v>
      </c>
      <c r="AP174" s="170">
        <v>200</v>
      </c>
      <c r="AQ174" s="170">
        <v>38</v>
      </c>
      <c r="AR174" s="170">
        <f>AP174*AQ174</f>
        <v>7600</v>
      </c>
      <c r="AS174" s="170">
        <f>AP174*100</f>
        <v>20000</v>
      </c>
      <c r="AT174" s="170">
        <v>50</v>
      </c>
      <c r="AU174" s="170">
        <v>58</v>
      </c>
      <c r="AV174" s="170">
        <f>AT174*AU174</f>
        <v>2900</v>
      </c>
      <c r="AW174" s="170">
        <f>AT174*23</f>
        <v>1150</v>
      </c>
      <c r="AX174" s="35"/>
      <c r="AY174" s="35"/>
      <c r="AZ174" s="35"/>
      <c r="BA174" s="170"/>
      <c r="BB174" s="171">
        <f>BB173+AV179</f>
        <v>21750</v>
      </c>
    </row>
    <row r="175" spans="18:54" x14ac:dyDescent="0.3">
      <c r="R175"/>
      <c r="S175" s="146"/>
      <c r="T175" s="146"/>
      <c r="U175" s="4"/>
      <c r="V175" s="4"/>
      <c r="W175" s="4"/>
      <c r="X175" s="4"/>
      <c r="Y175" s="4"/>
      <c r="Z175" s="45"/>
      <c r="AA175" s="45"/>
      <c r="AB175" s="4"/>
      <c r="AC175" s="4"/>
      <c r="AD175" s="4"/>
      <c r="AE175" s="4"/>
      <c r="AF175"/>
      <c r="AG175"/>
      <c r="AH175"/>
      <c r="AI175"/>
      <c r="AJ175"/>
      <c r="AK175"/>
      <c r="AL175"/>
      <c r="AO175" s="168" t="s">
        <v>423</v>
      </c>
      <c r="AP175" s="170"/>
      <c r="AQ175" s="170"/>
      <c r="AR175" s="170"/>
      <c r="AS175" s="170"/>
      <c r="AT175" s="170"/>
      <c r="AU175" s="170"/>
      <c r="AV175" s="170"/>
      <c r="AW175" s="170"/>
      <c r="AX175" s="170">
        <v>233.33</v>
      </c>
      <c r="AY175" s="170">
        <v>50</v>
      </c>
      <c r="AZ175" s="170">
        <f>AX175*AY175</f>
        <v>11666.5</v>
      </c>
      <c r="BA175" s="170">
        <v>2500</v>
      </c>
      <c r="BB175" s="171">
        <f>BB174+AZ179</f>
        <v>33416.5</v>
      </c>
    </row>
    <row r="176" spans="18:54" x14ac:dyDescent="0.3">
      <c r="R176"/>
      <c r="S176" s="245" t="s">
        <v>404</v>
      </c>
      <c r="T176" s="245"/>
      <c r="U176" s="4"/>
      <c r="V176" s="4"/>
      <c r="W176" s="4"/>
      <c r="X176" s="4"/>
      <c r="Y176" s="4"/>
      <c r="Z176" s="183" t="s">
        <v>405</v>
      </c>
      <c r="AA176" s="183"/>
      <c r="AB176" s="4"/>
      <c r="AC176" s="243" t="s">
        <v>429</v>
      </c>
      <c r="AD176" s="243"/>
      <c r="AE176" s="4"/>
      <c r="AF176"/>
      <c r="AG176"/>
      <c r="AH176"/>
      <c r="AI176"/>
      <c r="AJ176"/>
      <c r="AK176"/>
      <c r="AL176"/>
      <c r="AO176" s="168" t="s">
        <v>463</v>
      </c>
      <c r="AP176" s="170"/>
      <c r="AQ176" s="170"/>
      <c r="AR176" s="170"/>
      <c r="AS176" s="170">
        <v>45000</v>
      </c>
      <c r="AT176" s="170"/>
      <c r="AU176" s="170"/>
      <c r="AV176" s="170"/>
      <c r="AW176" s="170">
        <v>1150</v>
      </c>
      <c r="AX176" s="170"/>
      <c r="AY176" s="170"/>
      <c r="AZ176" s="170"/>
      <c r="BA176" s="170">
        <v>2500</v>
      </c>
      <c r="BB176" s="171"/>
    </row>
    <row r="177" spans="18:54" x14ac:dyDescent="0.3"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O177" s="168" t="s">
        <v>311</v>
      </c>
      <c r="AP177" s="170"/>
      <c r="AQ177" s="170"/>
      <c r="AR177" s="170"/>
      <c r="AS177" s="170">
        <v>-26150</v>
      </c>
      <c r="AT177" s="170"/>
      <c r="AU177" s="170"/>
      <c r="AV177" s="170"/>
      <c r="AW177" s="170">
        <v>1750</v>
      </c>
      <c r="AX177" s="170"/>
      <c r="AY177" s="170"/>
      <c r="AZ177" s="170"/>
      <c r="BA177" s="170">
        <v>9166.5</v>
      </c>
      <c r="BB177" s="171"/>
    </row>
    <row r="178" spans="18:54" x14ac:dyDescent="0.3"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O178" s="168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1"/>
    </row>
    <row r="179" spans="18:54" ht="17.25" thickBot="1" x14ac:dyDescent="0.35">
      <c r="R179" s="4"/>
      <c r="S179" s="269" t="s">
        <v>207</v>
      </c>
      <c r="T179" s="269"/>
      <c r="U179" s="269"/>
      <c r="V179" s="45"/>
      <c r="W179" s="4"/>
      <c r="X179" s="4"/>
      <c r="Y179" s="4"/>
      <c r="Z179" s="269" t="s">
        <v>209</v>
      </c>
      <c r="AA179" s="269"/>
      <c r="AB179" s="269"/>
      <c r="AC179" s="4"/>
      <c r="AD179" s="4"/>
      <c r="AE179" s="4"/>
      <c r="AF179" s="269" t="s">
        <v>42</v>
      </c>
      <c r="AG179" s="269"/>
      <c r="AH179" s="269"/>
      <c r="AI179" s="4"/>
      <c r="AJ179" s="4"/>
      <c r="AK179"/>
      <c r="AL179"/>
      <c r="AO179" s="172" t="s">
        <v>58</v>
      </c>
      <c r="AP179" s="173"/>
      <c r="AQ179" s="173"/>
      <c r="AR179" s="173">
        <f>SUM(AR173:AR178)</f>
        <v>18850</v>
      </c>
      <c r="AS179" s="173"/>
      <c r="AT179" s="173"/>
      <c r="AU179" s="173"/>
      <c r="AV179" s="173">
        <v>2900</v>
      </c>
      <c r="AW179" s="173"/>
      <c r="AX179" s="173"/>
      <c r="AY179" s="173"/>
      <c r="AZ179" s="173">
        <v>11666.5</v>
      </c>
      <c r="BA179" s="173"/>
      <c r="BB179" s="174">
        <f>BB175</f>
        <v>33416.5</v>
      </c>
    </row>
    <row r="180" spans="18:54" x14ac:dyDescent="0.3">
      <c r="R180" s="4"/>
      <c r="S180" s="267" t="s">
        <v>166</v>
      </c>
      <c r="T180" s="267"/>
      <c r="U180" s="4"/>
      <c r="V180" s="267" t="s">
        <v>407</v>
      </c>
      <c r="W180" s="267"/>
      <c r="X180" s="4"/>
      <c r="Y180" s="4"/>
      <c r="Z180" s="267" t="s">
        <v>166</v>
      </c>
      <c r="AA180" s="267"/>
      <c r="AB180" s="4"/>
      <c r="AC180" s="267" t="s">
        <v>407</v>
      </c>
      <c r="AD180" s="267"/>
      <c r="AE180" s="4"/>
      <c r="AF180" s="267" t="s">
        <v>166</v>
      </c>
      <c r="AG180" s="267"/>
      <c r="AH180" s="4"/>
      <c r="AI180" s="267" t="s">
        <v>407</v>
      </c>
      <c r="AJ180" s="267"/>
      <c r="AK180"/>
      <c r="AL180"/>
    </row>
    <row r="181" spans="18:54" x14ac:dyDescent="0.3">
      <c r="R181" s="4"/>
      <c r="S181" s="4"/>
      <c r="T181" s="4"/>
      <c r="U181" s="4"/>
      <c r="V181" s="4"/>
      <c r="W181" s="4"/>
      <c r="X181" s="4"/>
      <c r="Y181" s="4"/>
      <c r="Z181" s="4"/>
      <c r="AA181"/>
      <c r="AB181" s="4"/>
      <c r="AC181"/>
      <c r="AD181" s="4"/>
      <c r="AE181" s="4"/>
      <c r="AF181" s="4"/>
      <c r="AG181" s="4"/>
      <c r="AH181" s="4"/>
      <c r="AI181" s="4"/>
      <c r="AJ181" s="4"/>
      <c r="AK181"/>
      <c r="AL181"/>
    </row>
    <row r="182" spans="18:54" ht="30.75" x14ac:dyDescent="0.3">
      <c r="R182" s="4" t="s">
        <v>48</v>
      </c>
      <c r="S182" s="4" t="s">
        <v>408</v>
      </c>
      <c r="T182" s="147" t="s">
        <v>409</v>
      </c>
      <c r="U182" s="4" t="s">
        <v>410</v>
      </c>
      <c r="V182" s="4"/>
      <c r="W182" s="4" t="s">
        <v>430</v>
      </c>
      <c r="X182" s="4"/>
      <c r="Y182" s="4"/>
      <c r="Z182" s="147" t="s">
        <v>411</v>
      </c>
      <c r="AA182" s="147" t="s">
        <v>412</v>
      </c>
      <c r="AB182" s="4" t="s">
        <v>413</v>
      </c>
      <c r="AC182" s="4"/>
      <c r="AD182" s="4" t="s">
        <v>413</v>
      </c>
      <c r="AE182" s="4"/>
      <c r="AF182" s="147" t="s">
        <v>414</v>
      </c>
      <c r="AG182" s="147" t="s">
        <v>415</v>
      </c>
      <c r="AH182" s="147" t="s">
        <v>422</v>
      </c>
      <c r="AI182" s="4"/>
      <c r="AJ182" s="4" t="s">
        <v>413</v>
      </c>
      <c r="AK182"/>
      <c r="AL182" s="148" t="s">
        <v>418</v>
      </c>
    </row>
    <row r="183" spans="18:54" x14ac:dyDescent="0.3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/>
      <c r="AL183" s="152">
        <v>13700</v>
      </c>
    </row>
    <row r="184" spans="18:54" x14ac:dyDescent="0.3">
      <c r="R184" s="4" t="s">
        <v>423</v>
      </c>
      <c r="S184" s="9">
        <v>250</v>
      </c>
      <c r="T184" s="150">
        <v>45</v>
      </c>
      <c r="U184" s="8">
        <f>S184*T184</f>
        <v>11250</v>
      </c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/>
      <c r="AL184" s="152">
        <v>2900</v>
      </c>
    </row>
    <row r="185" spans="18:54" x14ac:dyDescent="0.3">
      <c r="R185" s="4" t="s">
        <v>423</v>
      </c>
      <c r="S185" s="9">
        <v>50</v>
      </c>
      <c r="T185" s="151">
        <v>38</v>
      </c>
      <c r="U185" s="8">
        <f>S185*T185</f>
        <v>1900</v>
      </c>
      <c r="V185" s="4"/>
      <c r="W185" s="4"/>
      <c r="X185" s="4"/>
      <c r="Y185" s="4"/>
      <c r="Z185" s="9">
        <v>50</v>
      </c>
      <c r="AA185" s="151">
        <v>58</v>
      </c>
      <c r="AB185" s="8">
        <f>Z185*AA185</f>
        <v>2900</v>
      </c>
      <c r="AC185" s="4"/>
      <c r="AD185" s="4"/>
      <c r="AE185" s="4"/>
      <c r="AF185" s="4"/>
      <c r="AG185" s="4"/>
      <c r="AH185" s="4"/>
      <c r="AI185" s="4"/>
      <c r="AJ185" s="4"/>
      <c r="AK185"/>
      <c r="AL185" s="152">
        <v>7954.55</v>
      </c>
    </row>
    <row r="186" spans="18:54" x14ac:dyDescent="0.3">
      <c r="R186" s="4" t="s">
        <v>423</v>
      </c>
      <c r="S186" s="9"/>
      <c r="T186" s="9"/>
      <c r="U186" s="4"/>
      <c r="V186" s="4"/>
      <c r="W186" s="4"/>
      <c r="X186" s="4"/>
      <c r="Y186" s="4"/>
      <c r="Z186" s="9"/>
      <c r="AA186" s="7"/>
      <c r="AB186" s="8"/>
      <c r="AC186" s="4"/>
      <c r="AD186" s="4"/>
      <c r="AE186" s="4"/>
      <c r="AF186" s="9">
        <v>159.0909</v>
      </c>
      <c r="AG186" s="9">
        <v>50</v>
      </c>
      <c r="AH186" s="7">
        <f>AF186*AG186</f>
        <v>7954.5450000000001</v>
      </c>
      <c r="AI186" s="4"/>
      <c r="AJ186" s="4"/>
      <c r="AK186"/>
      <c r="AL186" s="153"/>
    </row>
    <row r="187" spans="18:54" x14ac:dyDescent="0.3">
      <c r="R187" s="4" t="s">
        <v>424</v>
      </c>
      <c r="S187" s="9"/>
      <c r="T187" s="150"/>
      <c r="U187" s="8"/>
      <c r="V187" s="4"/>
      <c r="W187" s="8">
        <f>U184+U185</f>
        <v>13150</v>
      </c>
      <c r="X187" s="4"/>
      <c r="Y187" s="4"/>
      <c r="Z187" s="4"/>
      <c r="AA187" s="4"/>
      <c r="AB187" s="4"/>
      <c r="AC187" s="4"/>
      <c r="AD187" s="7">
        <v>3008</v>
      </c>
      <c r="AE187" s="4"/>
      <c r="AF187" s="4"/>
      <c r="AG187" s="4"/>
      <c r="AH187" s="4"/>
      <c r="AI187" s="7">
        <f>AH186+1620.1</f>
        <v>9574.6450000000004</v>
      </c>
      <c r="AJ187" s="4"/>
      <c r="AK187"/>
      <c r="AL187" s="153"/>
    </row>
    <row r="188" spans="18:54" x14ac:dyDescent="0.3">
      <c r="R188" s="4" t="s">
        <v>425</v>
      </c>
      <c r="S188" s="9"/>
      <c r="T188" s="150"/>
      <c r="U188" s="8"/>
      <c r="V188" s="4"/>
      <c r="W188" s="7">
        <v>550</v>
      </c>
      <c r="X188" s="4"/>
      <c r="Y188" s="4"/>
      <c r="Z188" s="4"/>
      <c r="AA188" s="4"/>
      <c r="AB188" s="4"/>
      <c r="AC188" s="4"/>
      <c r="AD188" s="7">
        <v>108</v>
      </c>
      <c r="AE188" s="4"/>
      <c r="AF188" s="4"/>
      <c r="AG188" s="4"/>
      <c r="AH188" s="4"/>
      <c r="AI188" s="7">
        <v>1620.1</v>
      </c>
      <c r="AJ188" s="4"/>
      <c r="AK188"/>
      <c r="AL188" s="153"/>
    </row>
    <row r="189" spans="18:54" x14ac:dyDescent="0.3">
      <c r="R189" s="4"/>
      <c r="S189" s="4"/>
      <c r="T189" s="8"/>
      <c r="U189" s="8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/>
      <c r="AL189" s="153"/>
    </row>
    <row r="190" spans="18:54" x14ac:dyDescent="0.3">
      <c r="R190" s="4" t="s">
        <v>58</v>
      </c>
      <c r="S190" s="4"/>
      <c r="T190" s="154">
        <f>W187+W188</f>
        <v>13700</v>
      </c>
      <c r="U190" s="155"/>
      <c r="V190" s="4"/>
      <c r="W190" s="4"/>
      <c r="X190" s="4"/>
      <c r="Y190" s="4"/>
      <c r="Z190" s="4"/>
      <c r="AA190" s="4"/>
      <c r="AB190" s="156">
        <f>AD187-AD188</f>
        <v>2900</v>
      </c>
      <c r="AC190" s="4"/>
      <c r="AD190" s="4"/>
      <c r="AE190" s="4"/>
      <c r="AF190" s="4"/>
      <c r="AG190" s="4"/>
      <c r="AH190" s="160">
        <f>AI187-AI188</f>
        <v>7954.5450000000001</v>
      </c>
      <c r="AI190" s="4"/>
      <c r="AJ190" s="4"/>
      <c r="AK190"/>
      <c r="AL190" s="157">
        <f>AL183+AL184+AM195+AL185</f>
        <v>24554.55</v>
      </c>
    </row>
    <row r="191" spans="18:54" x14ac:dyDescent="0.3">
      <c r="R191" s="4"/>
      <c r="S191" s="4"/>
      <c r="T191" s="158"/>
      <c r="U191" s="158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/>
      <c r="AL191" s="153"/>
    </row>
    <row r="195" spans="18:24" x14ac:dyDescent="0.3">
      <c r="R195" t="s">
        <v>432</v>
      </c>
      <c r="S195"/>
      <c r="T195"/>
      <c r="U195"/>
      <c r="V195"/>
      <c r="W195"/>
      <c r="X195"/>
    </row>
    <row r="196" spans="18:24" x14ac:dyDescent="0.3">
      <c r="R196" t="s">
        <v>433</v>
      </c>
      <c r="S196"/>
      <c r="T196"/>
      <c r="U196"/>
      <c r="V196"/>
      <c r="W196"/>
      <c r="X196"/>
    </row>
    <row r="197" spans="18:24" x14ac:dyDescent="0.3">
      <c r="R197" t="s">
        <v>434</v>
      </c>
      <c r="S197"/>
      <c r="T197"/>
      <c r="U197"/>
      <c r="V197"/>
      <c r="W197"/>
      <c r="X197"/>
    </row>
    <row r="198" spans="18:24" x14ac:dyDescent="0.3">
      <c r="R198" s="183" t="s">
        <v>34</v>
      </c>
      <c r="S198" s="183"/>
      <c r="T198" s="45" t="s">
        <v>435</v>
      </c>
      <c r="U198" s="45" t="s">
        <v>172</v>
      </c>
      <c r="V198" s="45" t="s">
        <v>436</v>
      </c>
      <c r="W198"/>
      <c r="X198"/>
    </row>
    <row r="199" spans="18:24" x14ac:dyDescent="0.3">
      <c r="R199" s="243" t="s">
        <v>11</v>
      </c>
      <c r="S199" s="243"/>
      <c r="T199" s="4">
        <f>SUM(T200:T201)</f>
        <v>450</v>
      </c>
      <c r="U199" s="133">
        <f>AVERAGE(U200:U201)</f>
        <v>41.5</v>
      </c>
      <c r="V199" s="133">
        <f>T199*U199</f>
        <v>18675</v>
      </c>
      <c r="W199"/>
      <c r="X199"/>
    </row>
    <row r="200" spans="18:24" x14ac:dyDescent="0.3">
      <c r="R200" s="270" t="s">
        <v>437</v>
      </c>
      <c r="S200" s="270"/>
      <c r="T200" s="161">
        <v>250</v>
      </c>
      <c r="U200" s="162">
        <v>45</v>
      </c>
      <c r="V200" s="162">
        <f t="shared" ref="V200:V203" si="0">T200*U200</f>
        <v>11250</v>
      </c>
      <c r="W200"/>
      <c r="X200"/>
    </row>
    <row r="201" spans="18:24" x14ac:dyDescent="0.3">
      <c r="R201" s="270" t="s">
        <v>438</v>
      </c>
      <c r="S201" s="270"/>
      <c r="T201" s="161">
        <v>200</v>
      </c>
      <c r="U201" s="162">
        <v>38</v>
      </c>
      <c r="V201" s="162">
        <f t="shared" si="0"/>
        <v>7600</v>
      </c>
      <c r="W201"/>
      <c r="X201"/>
    </row>
    <row r="202" spans="18:24" x14ac:dyDescent="0.3">
      <c r="R202" s="243" t="s">
        <v>41</v>
      </c>
      <c r="S202" s="243"/>
      <c r="T202" s="4">
        <v>50</v>
      </c>
      <c r="U202" s="133">
        <v>58</v>
      </c>
      <c r="V202" s="133">
        <f t="shared" si="0"/>
        <v>2900</v>
      </c>
      <c r="W202"/>
      <c r="X202"/>
    </row>
    <row r="203" spans="18:24" x14ac:dyDescent="0.3">
      <c r="R203" s="243" t="s">
        <v>15</v>
      </c>
      <c r="S203" s="243"/>
      <c r="T203" s="4">
        <v>50</v>
      </c>
      <c r="U203" s="133">
        <v>250</v>
      </c>
      <c r="V203" s="133">
        <f t="shared" si="0"/>
        <v>12500</v>
      </c>
      <c r="W203"/>
      <c r="X203"/>
    </row>
    <row r="204" spans="18:24" x14ac:dyDescent="0.3">
      <c r="R204"/>
      <c r="S204"/>
      <c r="T204"/>
      <c r="U204"/>
      <c r="V204"/>
      <c r="W204"/>
      <c r="X204"/>
    </row>
    <row r="205" spans="18:24" x14ac:dyDescent="0.3">
      <c r="R205" t="s">
        <v>439</v>
      </c>
      <c r="S205"/>
      <c r="T205"/>
      <c r="U205"/>
      <c r="V205"/>
      <c r="W205"/>
      <c r="X205"/>
    </row>
    <row r="206" spans="18:24" x14ac:dyDescent="0.3">
      <c r="R206" s="183" t="s">
        <v>34</v>
      </c>
      <c r="S206" s="183"/>
      <c r="T206" s="45" t="s">
        <v>435</v>
      </c>
      <c r="U206" s="45" t="s">
        <v>172</v>
      </c>
      <c r="V206" s="45" t="s">
        <v>436</v>
      </c>
      <c r="W206" s="163" t="s">
        <v>440</v>
      </c>
      <c r="X206"/>
    </row>
    <row r="207" spans="18:24" x14ac:dyDescent="0.3">
      <c r="R207" s="243" t="s">
        <v>11</v>
      </c>
      <c r="S207" s="243"/>
      <c r="T207" s="4">
        <v>150</v>
      </c>
      <c r="U207" s="133">
        <v>100</v>
      </c>
      <c r="V207" s="133">
        <f>T207*U207</f>
        <v>15000</v>
      </c>
      <c r="W207" s="164">
        <f>V207/150</f>
        <v>100</v>
      </c>
      <c r="X207"/>
    </row>
    <row r="208" spans="18:24" x14ac:dyDescent="0.3">
      <c r="R208" s="243" t="s">
        <v>41</v>
      </c>
      <c r="S208" s="243"/>
      <c r="T208" s="4">
        <v>50</v>
      </c>
      <c r="U208" s="133">
        <v>23</v>
      </c>
      <c r="V208" s="133">
        <f t="shared" ref="V208:V209" si="1">T208*U208</f>
        <v>1150</v>
      </c>
      <c r="W208" s="164">
        <f t="shared" ref="W208:W209" si="2">V208/150</f>
        <v>7.666666666666667</v>
      </c>
      <c r="X208"/>
    </row>
    <row r="209" spans="18:24" x14ac:dyDescent="0.3">
      <c r="R209" s="243" t="s">
        <v>15</v>
      </c>
      <c r="S209" s="243"/>
      <c r="T209" s="4">
        <v>50</v>
      </c>
      <c r="U209" s="133">
        <v>50</v>
      </c>
      <c r="V209" s="133">
        <f t="shared" si="1"/>
        <v>2500</v>
      </c>
      <c r="W209" s="164">
        <f t="shared" si="2"/>
        <v>16.666666666666668</v>
      </c>
      <c r="X209"/>
    </row>
    <row r="210" spans="18:24" x14ac:dyDescent="0.3">
      <c r="R210"/>
      <c r="S210"/>
      <c r="T210"/>
      <c r="U210"/>
      <c r="V210"/>
      <c r="W210"/>
      <c r="X210"/>
    </row>
    <row r="211" spans="18:24" x14ac:dyDescent="0.3">
      <c r="R211" t="s">
        <v>441</v>
      </c>
      <c r="S211"/>
      <c r="T211"/>
      <c r="U211"/>
      <c r="V211"/>
      <c r="W211"/>
      <c r="X211"/>
    </row>
    <row r="212" spans="18:24" x14ac:dyDescent="0.3">
      <c r="R212" s="183" t="s">
        <v>34</v>
      </c>
      <c r="S212" s="183"/>
      <c r="T212" s="45" t="s">
        <v>435</v>
      </c>
      <c r="U212" s="45" t="s">
        <v>172</v>
      </c>
      <c r="V212" s="45" t="s">
        <v>436</v>
      </c>
      <c r="W212" s="163" t="s">
        <v>440</v>
      </c>
      <c r="X212"/>
    </row>
    <row r="213" spans="18:24" x14ac:dyDescent="0.3">
      <c r="R213" s="243" t="s">
        <v>11</v>
      </c>
      <c r="S213" s="243"/>
      <c r="T213" s="4">
        <v>150</v>
      </c>
      <c r="U213" s="133">
        <f>U199</f>
        <v>41.5</v>
      </c>
      <c r="V213" s="133">
        <f>T213*U213</f>
        <v>6225</v>
      </c>
      <c r="W213" s="164">
        <f>V213/150</f>
        <v>41.5</v>
      </c>
      <c r="X213"/>
    </row>
    <row r="214" spans="18:24" x14ac:dyDescent="0.3">
      <c r="R214" s="243" t="s">
        <v>41</v>
      </c>
      <c r="S214" s="243"/>
      <c r="T214" s="4">
        <v>50</v>
      </c>
      <c r="U214" s="133">
        <f>V202/T214</f>
        <v>58</v>
      </c>
      <c r="V214" s="133">
        <f t="shared" ref="V214:V215" si="3">T214*U214</f>
        <v>2900</v>
      </c>
      <c r="W214" s="164">
        <f t="shared" ref="W214:W215" si="4">V214/150</f>
        <v>19.333333333333332</v>
      </c>
      <c r="X214"/>
    </row>
    <row r="215" spans="18:24" x14ac:dyDescent="0.3">
      <c r="R215" s="243" t="s">
        <v>15</v>
      </c>
      <c r="S215" s="243"/>
      <c r="T215" s="4">
        <v>50</v>
      </c>
      <c r="U215" s="133">
        <f>V203/T215</f>
        <v>250</v>
      </c>
      <c r="V215" s="133">
        <f t="shared" si="3"/>
        <v>12500</v>
      </c>
      <c r="W215" s="164">
        <f t="shared" si="4"/>
        <v>83.333333333333329</v>
      </c>
      <c r="X215"/>
    </row>
    <row r="216" spans="18:24" x14ac:dyDescent="0.3">
      <c r="R216"/>
      <c r="S216"/>
      <c r="T216"/>
      <c r="U216"/>
      <c r="V216"/>
      <c r="W216"/>
      <c r="X216"/>
    </row>
    <row r="217" spans="18:24" x14ac:dyDescent="0.3">
      <c r="R217" t="s">
        <v>313</v>
      </c>
      <c r="S217"/>
      <c r="T217"/>
      <c r="U217"/>
      <c r="V217"/>
      <c r="W217"/>
      <c r="X217"/>
    </row>
    <row r="218" spans="18:24" x14ac:dyDescent="0.3">
      <c r="R218" s="183" t="s">
        <v>34</v>
      </c>
      <c r="S218" s="183"/>
      <c r="T218" s="45" t="s">
        <v>442</v>
      </c>
      <c r="U218" s="45" t="s">
        <v>439</v>
      </c>
      <c r="V218" s="45" t="s">
        <v>168</v>
      </c>
      <c r="W218" s="163" t="s">
        <v>313</v>
      </c>
      <c r="X218"/>
    </row>
    <row r="219" spans="18:24" x14ac:dyDescent="0.3">
      <c r="R219" s="243" t="s">
        <v>11</v>
      </c>
      <c r="S219" s="243"/>
      <c r="T219" s="164">
        <f>W213</f>
        <v>41.5</v>
      </c>
      <c r="U219" s="134">
        <f>U207</f>
        <v>100</v>
      </c>
      <c r="V219" s="134">
        <f>T219-U219</f>
        <v>-58.5</v>
      </c>
      <c r="W219" s="164">
        <f>V219/U219</f>
        <v>-0.58499999999999996</v>
      </c>
      <c r="X219"/>
    </row>
    <row r="220" spans="18:24" x14ac:dyDescent="0.3">
      <c r="R220" s="243" t="s">
        <v>41</v>
      </c>
      <c r="S220" s="243"/>
      <c r="T220" s="164">
        <f>U214</f>
        <v>58</v>
      </c>
      <c r="U220" s="134">
        <f t="shared" ref="U220:U221" si="5">U208</f>
        <v>23</v>
      </c>
      <c r="V220" s="134">
        <f t="shared" ref="V220:V221" si="6">T220-U220</f>
        <v>35</v>
      </c>
      <c r="W220" s="164">
        <f t="shared" ref="W220:W221" si="7">V220/U220</f>
        <v>1.5217391304347827</v>
      </c>
      <c r="X220"/>
    </row>
    <row r="221" spans="18:24" x14ac:dyDescent="0.3">
      <c r="R221" s="243" t="s">
        <v>15</v>
      </c>
      <c r="S221" s="243"/>
      <c r="T221" s="164">
        <f>U215</f>
        <v>250</v>
      </c>
      <c r="U221" s="134">
        <f t="shared" si="5"/>
        <v>50</v>
      </c>
      <c r="V221" s="134">
        <f t="shared" si="6"/>
        <v>200</v>
      </c>
      <c r="W221" s="164">
        <f t="shared" si="7"/>
        <v>4</v>
      </c>
      <c r="X221"/>
    </row>
    <row r="222" spans="18:24" x14ac:dyDescent="0.3">
      <c r="R222"/>
      <c r="S222"/>
      <c r="T222"/>
      <c r="U222"/>
      <c r="V222"/>
      <c r="W222"/>
      <c r="X222"/>
    </row>
    <row r="223" spans="18:24" x14ac:dyDescent="0.3">
      <c r="R223" t="s">
        <v>443</v>
      </c>
      <c r="S223"/>
      <c r="T223"/>
      <c r="U223"/>
      <c r="V223"/>
      <c r="W223"/>
      <c r="X223"/>
    </row>
    <row r="224" spans="18:24" x14ac:dyDescent="0.3">
      <c r="R224" s="183" t="s">
        <v>34</v>
      </c>
      <c r="S224" s="183"/>
      <c r="T224" s="45" t="s">
        <v>444</v>
      </c>
      <c r="U224" s="45" t="s">
        <v>445</v>
      </c>
      <c r="V224" s="45" t="s">
        <v>446</v>
      </c>
      <c r="W224" s="163" t="s">
        <v>447</v>
      </c>
      <c r="X224"/>
    </row>
    <row r="225" spans="18:24" x14ac:dyDescent="0.3">
      <c r="R225" s="243" t="s">
        <v>11</v>
      </c>
      <c r="S225" s="243"/>
      <c r="T225" s="164">
        <v>150</v>
      </c>
      <c r="U225" s="134">
        <f>U213</f>
        <v>41.5</v>
      </c>
      <c r="V225" s="164">
        <v>-0.58499999999999996</v>
      </c>
      <c r="W225" s="164">
        <f>T225*V225</f>
        <v>-87.75</v>
      </c>
      <c r="X225"/>
    </row>
    <row r="226" spans="18:24" x14ac:dyDescent="0.3">
      <c r="R226" s="243" t="s">
        <v>41</v>
      </c>
      <c r="S226" s="243"/>
      <c r="T226" s="164">
        <v>150</v>
      </c>
      <c r="U226" s="134">
        <f t="shared" ref="U226:U227" si="8">U214</f>
        <v>58</v>
      </c>
      <c r="V226" s="164">
        <v>1.5217391304347827</v>
      </c>
      <c r="W226" s="164">
        <f t="shared" ref="W226:W227" si="9">T226*V226</f>
        <v>228.2608695652174</v>
      </c>
      <c r="X226"/>
    </row>
    <row r="227" spans="18:24" x14ac:dyDescent="0.3">
      <c r="R227" s="243" t="s">
        <v>15</v>
      </c>
      <c r="S227" s="243"/>
      <c r="T227" s="164">
        <v>150</v>
      </c>
      <c r="U227" s="134">
        <f t="shared" si="8"/>
        <v>250</v>
      </c>
      <c r="V227" s="164">
        <v>4</v>
      </c>
      <c r="W227" s="164">
        <f t="shared" si="9"/>
        <v>600</v>
      </c>
      <c r="X227"/>
    </row>
    <row r="228" spans="18:24" x14ac:dyDescent="0.3">
      <c r="R228"/>
      <c r="S228"/>
      <c r="T228"/>
      <c r="U228"/>
      <c r="V228"/>
      <c r="W228"/>
      <c r="X228"/>
    </row>
    <row r="229" spans="18:24" x14ac:dyDescent="0.3">
      <c r="R229" t="s">
        <v>448</v>
      </c>
      <c r="S229"/>
      <c r="T229"/>
      <c r="U229"/>
      <c r="V229"/>
      <c r="W229"/>
      <c r="X229"/>
    </row>
    <row r="230" spans="18:24" ht="60.75" x14ac:dyDescent="0.3">
      <c r="R230" s="271" t="s">
        <v>34</v>
      </c>
      <c r="S230" s="271"/>
      <c r="T230" s="165" t="s">
        <v>449</v>
      </c>
      <c r="U230" s="165" t="s">
        <v>439</v>
      </c>
      <c r="V230" s="165" t="s">
        <v>446</v>
      </c>
      <c r="W230" s="166" t="s">
        <v>450</v>
      </c>
      <c r="X230" s="166" t="s">
        <v>451</v>
      </c>
    </row>
    <row r="231" spans="18:24" x14ac:dyDescent="0.3">
      <c r="R231" s="243" t="s">
        <v>11</v>
      </c>
      <c r="S231" s="243"/>
      <c r="T231" s="164">
        <v>150</v>
      </c>
      <c r="U231" s="134">
        <f>U219</f>
        <v>100</v>
      </c>
      <c r="V231" s="164">
        <v>-0.58499999999999996</v>
      </c>
      <c r="W231" s="134">
        <f>(T231*U231)*V231</f>
        <v>-8775</v>
      </c>
      <c r="X231" s="134">
        <f>W231/150</f>
        <v>-58.5</v>
      </c>
    </row>
    <row r="232" spans="18:24" x14ac:dyDescent="0.3">
      <c r="R232" s="243" t="s">
        <v>41</v>
      </c>
      <c r="S232" s="243"/>
      <c r="T232" s="164">
        <v>150</v>
      </c>
      <c r="U232" s="134">
        <f t="shared" ref="U232:U233" si="10">U220</f>
        <v>23</v>
      </c>
      <c r="V232" s="164">
        <v>1.5217391304347827</v>
      </c>
      <c r="W232" s="134">
        <f t="shared" ref="W232:W233" si="11">(T232*U232)*V232</f>
        <v>5250</v>
      </c>
      <c r="X232" s="134">
        <f t="shared" ref="X232:X233" si="12">W232/150</f>
        <v>35</v>
      </c>
    </row>
    <row r="233" spans="18:24" x14ac:dyDescent="0.3">
      <c r="R233" s="243" t="s">
        <v>15</v>
      </c>
      <c r="S233" s="243"/>
      <c r="T233" s="164">
        <v>150</v>
      </c>
      <c r="U233" s="134">
        <f t="shared" si="10"/>
        <v>50</v>
      </c>
      <c r="V233" s="164">
        <v>4</v>
      </c>
      <c r="W233" s="134">
        <f t="shared" si="11"/>
        <v>30000</v>
      </c>
      <c r="X233" s="134">
        <f t="shared" si="12"/>
        <v>200</v>
      </c>
    </row>
  </sheetData>
  <mergeCells count="184">
    <mergeCell ref="R231:S231"/>
    <mergeCell ref="R232:S232"/>
    <mergeCell ref="R233:S233"/>
    <mergeCell ref="R221:S221"/>
    <mergeCell ref="R224:S224"/>
    <mergeCell ref="R225:S225"/>
    <mergeCell ref="R226:S226"/>
    <mergeCell ref="R227:S227"/>
    <mergeCell ref="R230:S230"/>
    <mergeCell ref="R213:S213"/>
    <mergeCell ref="R214:S214"/>
    <mergeCell ref="R215:S215"/>
    <mergeCell ref="R218:S218"/>
    <mergeCell ref="R219:S219"/>
    <mergeCell ref="R220:S220"/>
    <mergeCell ref="R203:S203"/>
    <mergeCell ref="R206:S206"/>
    <mergeCell ref="R207:S207"/>
    <mergeCell ref="R208:S208"/>
    <mergeCell ref="R209:S209"/>
    <mergeCell ref="R212:S212"/>
    <mergeCell ref="T164:AD165"/>
    <mergeCell ref="R198:S198"/>
    <mergeCell ref="R199:S199"/>
    <mergeCell ref="R200:S200"/>
    <mergeCell ref="R201:S201"/>
    <mergeCell ref="R202:S202"/>
    <mergeCell ref="AC176:AD176"/>
    <mergeCell ref="S179:U179"/>
    <mergeCell ref="Z179:AB179"/>
    <mergeCell ref="AF179:AH179"/>
    <mergeCell ref="S180:T180"/>
    <mergeCell ref="V180:W180"/>
    <mergeCell ref="Z180:AA180"/>
    <mergeCell ref="AC180:AD180"/>
    <mergeCell ref="AF180:AG180"/>
    <mergeCell ref="U168:Z168"/>
    <mergeCell ref="S170:T170"/>
    <mergeCell ref="Z170:AA170"/>
    <mergeCell ref="AC170:AE170"/>
    <mergeCell ref="S172:T172"/>
    <mergeCell ref="Z172:AA172"/>
    <mergeCell ref="AC172:AE172"/>
    <mergeCell ref="S174:T174"/>
    <mergeCell ref="Z174:AA174"/>
    <mergeCell ref="AI180:AJ180"/>
    <mergeCell ref="S176:T176"/>
    <mergeCell ref="Z176:AA176"/>
    <mergeCell ref="AJ151:AK151"/>
    <mergeCell ref="V136:AC137"/>
    <mergeCell ref="AG150:AI150"/>
    <mergeCell ref="T151:U151"/>
    <mergeCell ref="W151:X151"/>
    <mergeCell ref="AA151:AB151"/>
    <mergeCell ref="AD151:AE151"/>
    <mergeCell ref="AG151:AH151"/>
    <mergeCell ref="T145:U145"/>
    <mergeCell ref="AA145:AB145"/>
    <mergeCell ref="T147:U147"/>
    <mergeCell ref="AA147:AB147"/>
    <mergeCell ref="AD147:AE147"/>
    <mergeCell ref="T150:V150"/>
    <mergeCell ref="AA150:AC150"/>
    <mergeCell ref="V139:AA139"/>
    <mergeCell ref="T141:U141"/>
    <mergeCell ref="AA141:AB141"/>
    <mergeCell ref="AD141:AF141"/>
    <mergeCell ref="T143:U143"/>
    <mergeCell ref="AA143:AB143"/>
    <mergeCell ref="AD143:AF143"/>
    <mergeCell ref="S123:T123"/>
    <mergeCell ref="V123:W123"/>
    <mergeCell ref="Z123:AA123"/>
    <mergeCell ref="AC123:AD123"/>
    <mergeCell ref="AF123:AG123"/>
    <mergeCell ref="AI123:AJ123"/>
    <mergeCell ref="S119:T119"/>
    <mergeCell ref="Z119:AA119"/>
    <mergeCell ref="AC119:AD119"/>
    <mergeCell ref="S122:U122"/>
    <mergeCell ref="Z122:AB122"/>
    <mergeCell ref="AF122:AH122"/>
    <mergeCell ref="AC113:AE113"/>
    <mergeCell ref="S115:T115"/>
    <mergeCell ref="Z115:AA115"/>
    <mergeCell ref="S117:T117"/>
    <mergeCell ref="Z117:AA117"/>
    <mergeCell ref="U97:W97"/>
    <mergeCell ref="X97:X98"/>
    <mergeCell ref="Y97:Y98"/>
    <mergeCell ref="Z97:AB97"/>
    <mergeCell ref="B96:C96"/>
    <mergeCell ref="F96:G96"/>
    <mergeCell ref="N96:O96"/>
    <mergeCell ref="B105:C105"/>
    <mergeCell ref="S113:T113"/>
    <mergeCell ref="B75:C75"/>
    <mergeCell ref="F75:G75"/>
    <mergeCell ref="J75:K75"/>
    <mergeCell ref="N75:O75"/>
    <mergeCell ref="B87:C87"/>
    <mergeCell ref="F87:G87"/>
    <mergeCell ref="J87:K87"/>
    <mergeCell ref="N87:O87"/>
    <mergeCell ref="S96:AB96"/>
    <mergeCell ref="U111:Z111"/>
    <mergeCell ref="S108:AB109"/>
    <mergeCell ref="S76:AB77"/>
    <mergeCell ref="S78:AB79"/>
    <mergeCell ref="T80:W80"/>
    <mergeCell ref="X80:Y80"/>
    <mergeCell ref="Z80:AB80"/>
    <mergeCell ref="S97:S98"/>
    <mergeCell ref="T97:T98"/>
    <mergeCell ref="Z113:AA113"/>
    <mergeCell ref="AE76:AO77"/>
    <mergeCell ref="AP76:AR77"/>
    <mergeCell ref="AE89:AI91"/>
    <mergeCell ref="AJ89:AM91"/>
    <mergeCell ref="AN89:AQ91"/>
    <mergeCell ref="AR89:AR91"/>
    <mergeCell ref="AF92:AH92"/>
    <mergeCell ref="AJ92:AL92"/>
    <mergeCell ref="AN92:AP92"/>
    <mergeCell ref="AE93:AE95"/>
    <mergeCell ref="AF93:AF95"/>
    <mergeCell ref="AG93:AG95"/>
    <mergeCell ref="AH93:AH95"/>
    <mergeCell ref="AI93:AI95"/>
    <mergeCell ref="AJ93:AJ95"/>
    <mergeCell ref="AK93:AK95"/>
    <mergeCell ref="AL93:AL95"/>
    <mergeCell ref="AM93:AM95"/>
    <mergeCell ref="AN93:AN95"/>
    <mergeCell ref="AO93:AO95"/>
    <mergeCell ref="AP93:AP95"/>
    <mergeCell ref="AQ93:AQ95"/>
    <mergeCell ref="AR93:AR95"/>
    <mergeCell ref="AO118:AY119"/>
    <mergeCell ref="AZ118:BB119"/>
    <mergeCell ref="AO131:AS133"/>
    <mergeCell ref="AT131:AW133"/>
    <mergeCell ref="AX131:BA133"/>
    <mergeCell ref="BB131:BB133"/>
    <mergeCell ref="AP134:AR134"/>
    <mergeCell ref="AT134:AV134"/>
    <mergeCell ref="AX134:AZ134"/>
    <mergeCell ref="AO135:AO137"/>
    <mergeCell ref="AP135:AP137"/>
    <mergeCell ref="AQ135:AQ137"/>
    <mergeCell ref="AR135:AR137"/>
    <mergeCell ref="AS135:AS137"/>
    <mergeCell ref="AT135:AT137"/>
    <mergeCell ref="AU135:AU137"/>
    <mergeCell ref="AV135:AV137"/>
    <mergeCell ref="AW135:AW137"/>
    <mergeCell ref="AX135:AX137"/>
    <mergeCell ref="AY135:AY137"/>
    <mergeCell ref="AZ135:AZ137"/>
    <mergeCell ref="BA135:BA137"/>
    <mergeCell ref="BB135:BB137"/>
    <mergeCell ref="AO153:AY154"/>
    <mergeCell ref="AZ153:BB154"/>
    <mergeCell ref="AO166:AS168"/>
    <mergeCell ref="AT166:AW168"/>
    <mergeCell ref="AX166:BA168"/>
    <mergeCell ref="BB166:BB168"/>
    <mergeCell ref="AP169:AR169"/>
    <mergeCell ref="AT169:AV169"/>
    <mergeCell ref="AX169:AZ169"/>
    <mergeCell ref="AX170:AX172"/>
    <mergeCell ref="AY170:AY172"/>
    <mergeCell ref="AZ170:AZ172"/>
    <mergeCell ref="BA170:BA172"/>
    <mergeCell ref="BB170:BB172"/>
    <mergeCell ref="AO170:AO172"/>
    <mergeCell ref="AP170:AP172"/>
    <mergeCell ref="AQ170:AQ172"/>
    <mergeCell ref="AR170:AR172"/>
    <mergeCell ref="AS170:AS172"/>
    <mergeCell ref="AT170:AT172"/>
    <mergeCell ref="AU170:AU172"/>
    <mergeCell ref="AV170:AV172"/>
    <mergeCell ref="AW170:AW1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D10" sqref="D10"/>
    </sheetView>
  </sheetViews>
  <sheetFormatPr baseColWidth="10" defaultRowHeight="15" x14ac:dyDescent="0.25"/>
  <cols>
    <col min="1" max="1" width="15.7109375" customWidth="1"/>
    <col min="2" max="2" width="17.42578125" customWidth="1"/>
    <col min="3" max="3" width="16" customWidth="1"/>
    <col min="4" max="4" width="14.42578125" customWidth="1"/>
    <col min="5" max="5" width="14" customWidth="1"/>
    <col min="6" max="6" width="12.7109375" customWidth="1"/>
    <col min="7" max="7" width="12.5703125" customWidth="1"/>
    <col min="8" max="8" width="11.7109375" customWidth="1"/>
    <col min="9" max="9" width="14.42578125" customWidth="1"/>
    <col min="10" max="10" width="14" customWidth="1"/>
    <col min="11" max="11" width="12.28515625" customWidth="1"/>
  </cols>
  <sheetData>
    <row r="1" spans="1:4" x14ac:dyDescent="0.25">
      <c r="A1" t="s">
        <v>0</v>
      </c>
    </row>
    <row r="3" spans="1:4" x14ac:dyDescent="0.25">
      <c r="A3" t="s">
        <v>1</v>
      </c>
    </row>
    <row r="4" spans="1:4" x14ac:dyDescent="0.25">
      <c r="A4" t="s">
        <v>2</v>
      </c>
    </row>
    <row r="5" spans="1:4" x14ac:dyDescent="0.25">
      <c r="A5" t="s">
        <v>3</v>
      </c>
    </row>
    <row r="6" spans="1:4" x14ac:dyDescent="0.25">
      <c r="A6" t="s">
        <v>4</v>
      </c>
    </row>
    <row r="8" spans="1:4" x14ac:dyDescent="0.25">
      <c r="A8" t="s">
        <v>5</v>
      </c>
    </row>
    <row r="9" spans="1:4" x14ac:dyDescent="0.25">
      <c r="A9" t="s">
        <v>6</v>
      </c>
    </row>
    <row r="10" spans="1:4" x14ac:dyDescent="0.25">
      <c r="A10" t="s">
        <v>7</v>
      </c>
    </row>
    <row r="11" spans="1:4" x14ac:dyDescent="0.25">
      <c r="A11" t="s">
        <v>8</v>
      </c>
    </row>
    <row r="12" spans="1:4" x14ac:dyDescent="0.25">
      <c r="A12" t="s">
        <v>9</v>
      </c>
    </row>
    <row r="14" spans="1:4" x14ac:dyDescent="0.25">
      <c r="A14" t="s">
        <v>10</v>
      </c>
    </row>
    <row r="15" spans="1:4" x14ac:dyDescent="0.25">
      <c r="A15" t="s">
        <v>11</v>
      </c>
      <c r="C15" t="s">
        <v>12</v>
      </c>
      <c r="D15" s="1">
        <v>170</v>
      </c>
    </row>
    <row r="16" spans="1:4" x14ac:dyDescent="0.25">
      <c r="A16" t="s">
        <v>13</v>
      </c>
      <c r="C16" t="s">
        <v>14</v>
      </c>
      <c r="D16" s="1">
        <v>200</v>
      </c>
    </row>
    <row r="17" spans="1:4" x14ac:dyDescent="0.25">
      <c r="A17" t="s">
        <v>15</v>
      </c>
      <c r="C17" t="s">
        <v>16</v>
      </c>
      <c r="D17" s="2">
        <v>230</v>
      </c>
    </row>
    <row r="18" spans="1:4" x14ac:dyDescent="0.25">
      <c r="D18" s="1">
        <v>600</v>
      </c>
    </row>
    <row r="20" spans="1:4" x14ac:dyDescent="0.25">
      <c r="A20" t="s">
        <v>17</v>
      </c>
    </row>
    <row r="21" spans="1:4" x14ac:dyDescent="0.25">
      <c r="A21" t="s">
        <v>18</v>
      </c>
      <c r="C21" s="1">
        <v>326600</v>
      </c>
    </row>
    <row r="22" spans="1:4" x14ac:dyDescent="0.25">
      <c r="A22" t="s">
        <v>19</v>
      </c>
      <c r="C22" s="3">
        <v>14200</v>
      </c>
    </row>
    <row r="24" spans="1:4" x14ac:dyDescent="0.25">
      <c r="A24" t="s">
        <v>20</v>
      </c>
    </row>
    <row r="26" spans="1:4" x14ac:dyDescent="0.25">
      <c r="A26" t="s">
        <v>21</v>
      </c>
    </row>
    <row r="27" spans="1:4" x14ac:dyDescent="0.25">
      <c r="A27" t="s">
        <v>22</v>
      </c>
    </row>
    <row r="28" spans="1:4" x14ac:dyDescent="0.25">
      <c r="A28" t="s">
        <v>23</v>
      </c>
    </row>
    <row r="29" spans="1:4" x14ac:dyDescent="0.25">
      <c r="A29" t="s">
        <v>24</v>
      </c>
    </row>
    <row r="30" spans="1:4" x14ac:dyDescent="0.25">
      <c r="A30" t="s">
        <v>25</v>
      </c>
    </row>
    <row r="31" spans="1:4" x14ac:dyDescent="0.25">
      <c r="A31" t="s">
        <v>26</v>
      </c>
    </row>
    <row r="32" spans="1:4" x14ac:dyDescent="0.25">
      <c r="A32" t="s">
        <v>27</v>
      </c>
    </row>
    <row r="34" spans="1:7" x14ac:dyDescent="0.25">
      <c r="A34" t="s">
        <v>28</v>
      </c>
    </row>
    <row r="35" spans="1:7" x14ac:dyDescent="0.25">
      <c r="A35" t="s">
        <v>29</v>
      </c>
    </row>
    <row r="36" spans="1:7" x14ac:dyDescent="0.25">
      <c r="A36" t="s">
        <v>30</v>
      </c>
    </row>
    <row r="37" spans="1:7" x14ac:dyDescent="0.25">
      <c r="A37" t="s">
        <v>31</v>
      </c>
    </row>
    <row r="39" spans="1:7" x14ac:dyDescent="0.25">
      <c r="A39" t="s">
        <v>32</v>
      </c>
    </row>
    <row r="41" spans="1:7" x14ac:dyDescent="0.25">
      <c r="A41" t="s">
        <v>33</v>
      </c>
    </row>
    <row r="42" spans="1:7" ht="30" x14ac:dyDescent="0.25">
      <c r="A42" s="274" t="s">
        <v>34</v>
      </c>
      <c r="B42" s="275"/>
      <c r="C42" s="4" t="s">
        <v>35</v>
      </c>
      <c r="D42" s="5" t="s">
        <v>36</v>
      </c>
      <c r="E42" s="5" t="s">
        <v>37</v>
      </c>
      <c r="F42" s="5" t="s">
        <v>38</v>
      </c>
      <c r="G42" s="5" t="s">
        <v>39</v>
      </c>
    </row>
    <row r="43" spans="1:7" x14ac:dyDescent="0.25">
      <c r="A43" s="274" t="s">
        <v>40</v>
      </c>
      <c r="B43" s="275"/>
      <c r="C43" s="6">
        <v>1000</v>
      </c>
      <c r="D43" s="4">
        <v>20</v>
      </c>
      <c r="E43" s="6">
        <v>20000</v>
      </c>
      <c r="F43" s="7">
        <v>8.5</v>
      </c>
      <c r="G43" s="7">
        <f>E43*F43</f>
        <v>170000</v>
      </c>
    </row>
    <row r="44" spans="1:7" x14ac:dyDescent="0.25">
      <c r="A44" s="274" t="s">
        <v>41</v>
      </c>
      <c r="B44" s="275"/>
      <c r="C44" s="6">
        <v>1000</v>
      </c>
      <c r="D44" s="4">
        <v>10</v>
      </c>
      <c r="E44" s="6">
        <v>10000</v>
      </c>
      <c r="F44" s="7">
        <v>20</v>
      </c>
      <c r="G44" s="7">
        <f t="shared" ref="G44:G45" si="0">E44*F44</f>
        <v>200000</v>
      </c>
    </row>
    <row r="45" spans="1:7" x14ac:dyDescent="0.25">
      <c r="A45" s="274" t="s">
        <v>42</v>
      </c>
      <c r="B45" s="275"/>
      <c r="C45" s="6">
        <v>1000</v>
      </c>
      <c r="D45" s="4">
        <v>10</v>
      </c>
      <c r="E45" s="6">
        <v>10000</v>
      </c>
      <c r="F45" s="7">
        <v>23</v>
      </c>
      <c r="G45" s="7">
        <f t="shared" si="0"/>
        <v>230000</v>
      </c>
    </row>
    <row r="46" spans="1:7" x14ac:dyDescent="0.25">
      <c r="A46" s="274" t="s">
        <v>39</v>
      </c>
      <c r="B46" s="275"/>
      <c r="C46" s="4"/>
      <c r="D46" s="4"/>
      <c r="E46" s="4"/>
      <c r="F46" s="4"/>
      <c r="G46" s="8">
        <f>SUM(G43:G45)</f>
        <v>600000</v>
      </c>
    </row>
    <row r="48" spans="1:7" x14ac:dyDescent="0.25">
      <c r="A48" t="s">
        <v>43</v>
      </c>
    </row>
    <row r="49" spans="1:10" ht="30" x14ac:dyDescent="0.25">
      <c r="A49" s="272" t="s">
        <v>34</v>
      </c>
      <c r="B49" s="273"/>
      <c r="C49" s="5" t="s">
        <v>35</v>
      </c>
      <c r="D49" s="5" t="s">
        <v>36</v>
      </c>
      <c r="E49" s="5" t="s">
        <v>39</v>
      </c>
      <c r="F49" s="5" t="s">
        <v>38</v>
      </c>
      <c r="G49" s="5" t="s">
        <v>39</v>
      </c>
    </row>
    <row r="50" spans="1:10" x14ac:dyDescent="0.25">
      <c r="A50" s="276" t="s">
        <v>40</v>
      </c>
      <c r="B50" s="277"/>
      <c r="C50" s="4">
        <v>400</v>
      </c>
      <c r="D50" s="4">
        <v>20</v>
      </c>
      <c r="E50" s="4">
        <f>C50*D50</f>
        <v>8000</v>
      </c>
      <c r="F50" s="7">
        <v>8.5</v>
      </c>
      <c r="G50" s="7">
        <f>E50*F50</f>
        <v>68000</v>
      </c>
    </row>
    <row r="51" spans="1:10" x14ac:dyDescent="0.25">
      <c r="A51" s="276" t="s">
        <v>41</v>
      </c>
      <c r="B51" s="277"/>
      <c r="C51" s="4">
        <v>400</v>
      </c>
      <c r="D51" s="4">
        <v>10</v>
      </c>
      <c r="E51" s="4">
        <f t="shared" ref="E51:E52" si="1">C51*D51</f>
        <v>4000</v>
      </c>
      <c r="F51" s="7">
        <v>20</v>
      </c>
      <c r="G51" s="7">
        <f t="shared" ref="G51:G52" si="2">E51*F51</f>
        <v>80000</v>
      </c>
    </row>
    <row r="52" spans="1:10" x14ac:dyDescent="0.25">
      <c r="A52" s="276" t="s">
        <v>42</v>
      </c>
      <c r="B52" s="277"/>
      <c r="C52" s="4">
        <v>400</v>
      </c>
      <c r="D52" s="4">
        <v>10</v>
      </c>
      <c r="E52" s="4">
        <f t="shared" si="1"/>
        <v>4000</v>
      </c>
      <c r="F52" s="7">
        <v>23</v>
      </c>
      <c r="G52" s="7">
        <f t="shared" si="2"/>
        <v>92000</v>
      </c>
    </row>
    <row r="53" spans="1:10" x14ac:dyDescent="0.25">
      <c r="A53" s="278" t="s">
        <v>39</v>
      </c>
      <c r="B53" s="279"/>
      <c r="C53" s="4"/>
      <c r="D53" s="4"/>
      <c r="E53" s="4"/>
      <c r="F53" s="4"/>
      <c r="G53" s="8">
        <f>SUM(G50:G52)</f>
        <v>240000</v>
      </c>
    </row>
    <row r="56" spans="1:10" x14ac:dyDescent="0.25">
      <c r="B56" s="182" t="s">
        <v>44</v>
      </c>
      <c r="C56" s="182"/>
    </row>
    <row r="57" spans="1:10" ht="30" x14ac:dyDescent="0.25">
      <c r="B57" s="4"/>
      <c r="C57" s="9" t="s">
        <v>35</v>
      </c>
      <c r="D57" s="5" t="s">
        <v>38</v>
      </c>
      <c r="E57" s="5" t="s">
        <v>39</v>
      </c>
    </row>
    <row r="58" spans="1:10" x14ac:dyDescent="0.25">
      <c r="B58" s="4" t="s">
        <v>45</v>
      </c>
      <c r="C58" s="4">
        <v>700</v>
      </c>
      <c r="D58" s="4">
        <v>600</v>
      </c>
      <c r="E58" s="4">
        <f>C58*D58</f>
        <v>420000</v>
      </c>
    </row>
    <row r="59" spans="1:10" x14ac:dyDescent="0.25">
      <c r="B59" s="4" t="s">
        <v>46</v>
      </c>
      <c r="C59" s="4">
        <v>700</v>
      </c>
      <c r="D59" s="4">
        <v>1350</v>
      </c>
      <c r="E59" s="4">
        <f>C59*D59</f>
        <v>945000</v>
      </c>
    </row>
    <row r="60" spans="1:10" x14ac:dyDescent="0.25">
      <c r="B60" s="10"/>
      <c r="C60" s="10"/>
      <c r="D60" s="10"/>
      <c r="E60" s="10"/>
    </row>
    <row r="61" spans="1:10" x14ac:dyDescent="0.25">
      <c r="A61" t="s">
        <v>47</v>
      </c>
      <c r="B61" s="10"/>
      <c r="C61" s="10"/>
      <c r="D61" s="10"/>
      <c r="E61" s="10"/>
    </row>
    <row r="63" spans="1:10" x14ac:dyDescent="0.25">
      <c r="A63" s="243" t="s">
        <v>48</v>
      </c>
      <c r="B63" s="283" t="s">
        <v>49</v>
      </c>
      <c r="C63" s="285" t="s">
        <v>35</v>
      </c>
      <c r="D63" s="286"/>
      <c r="E63" s="287"/>
      <c r="F63" s="280" t="s">
        <v>50</v>
      </c>
      <c r="G63" s="280" t="s">
        <v>51</v>
      </c>
      <c r="H63" s="257" t="s">
        <v>52</v>
      </c>
      <c r="I63" s="258"/>
      <c r="J63" s="259"/>
    </row>
    <row r="64" spans="1:10" ht="21" customHeight="1" x14ac:dyDescent="0.25">
      <c r="A64" s="243"/>
      <c r="B64" s="284"/>
      <c r="C64" s="4" t="s">
        <v>53</v>
      </c>
      <c r="D64" s="4" t="s">
        <v>54</v>
      </c>
      <c r="E64" s="4" t="s">
        <v>55</v>
      </c>
      <c r="F64" s="281"/>
      <c r="G64" s="281"/>
      <c r="H64" s="5" t="s">
        <v>56</v>
      </c>
      <c r="I64" s="9" t="s">
        <v>57</v>
      </c>
      <c r="J64" s="4" t="s">
        <v>58</v>
      </c>
    </row>
    <row r="65" spans="1:11" x14ac:dyDescent="0.25">
      <c r="A65" s="4" t="s">
        <v>59</v>
      </c>
      <c r="B65" s="4" t="s">
        <v>60</v>
      </c>
      <c r="C65" s="4"/>
      <c r="D65" s="4"/>
      <c r="E65" s="6">
        <v>2000</v>
      </c>
      <c r="F65" s="7">
        <v>8</v>
      </c>
      <c r="G65" s="7">
        <f>J65/E65</f>
        <v>8</v>
      </c>
      <c r="H65" s="4"/>
      <c r="I65" s="4"/>
      <c r="J65" s="7">
        <f>E65*F65</f>
        <v>16000</v>
      </c>
    </row>
    <row r="66" spans="1:11" x14ac:dyDescent="0.25">
      <c r="A66" s="4" t="s">
        <v>61</v>
      </c>
      <c r="B66" s="4" t="s">
        <v>62</v>
      </c>
      <c r="C66" s="4">
        <v>25000</v>
      </c>
      <c r="D66" s="4"/>
      <c r="E66" s="4">
        <f>E65+C66</f>
        <v>27000</v>
      </c>
      <c r="F66" s="7">
        <v>9</v>
      </c>
      <c r="G66" s="7">
        <v>8.92</v>
      </c>
      <c r="H66" s="4">
        <f>C66*F66</f>
        <v>225000</v>
      </c>
      <c r="I66" s="4"/>
      <c r="J66" s="7">
        <f>H66+J65</f>
        <v>241000</v>
      </c>
    </row>
    <row r="67" spans="1:11" x14ac:dyDescent="0.25">
      <c r="A67" s="4" t="s">
        <v>63</v>
      </c>
      <c r="B67" s="4" t="s">
        <v>64</v>
      </c>
      <c r="C67" s="4"/>
      <c r="D67" s="4">
        <v>19500</v>
      </c>
      <c r="E67" s="4">
        <f>E66-D67</f>
        <v>7500</v>
      </c>
      <c r="F67" s="7">
        <v>8.92</v>
      </c>
      <c r="G67" s="8">
        <v>8.92</v>
      </c>
      <c r="H67" s="4"/>
      <c r="I67" s="8">
        <f>D67*F67</f>
        <v>173940</v>
      </c>
      <c r="J67" s="7">
        <f>J66-I67</f>
        <v>67060</v>
      </c>
    </row>
    <row r="68" spans="1:11" x14ac:dyDescent="0.25">
      <c r="A68" s="4" t="s">
        <v>65</v>
      </c>
      <c r="B68" s="4" t="s">
        <v>64</v>
      </c>
      <c r="C68" s="4"/>
      <c r="D68" s="4">
        <v>4500</v>
      </c>
      <c r="E68" s="4">
        <f>E67-D68</f>
        <v>3000</v>
      </c>
      <c r="F68" s="8">
        <f>G67</f>
        <v>8.92</v>
      </c>
      <c r="G68" s="4"/>
      <c r="H68" s="4"/>
      <c r="I68" s="8">
        <f>D68*F68</f>
        <v>40140</v>
      </c>
      <c r="J68" s="8">
        <f>J67-I68</f>
        <v>26920</v>
      </c>
    </row>
    <row r="70" spans="1:11" x14ac:dyDescent="0.25">
      <c r="A70" s="210" t="s">
        <v>66</v>
      </c>
      <c r="B70" s="210"/>
    </row>
    <row r="71" spans="1:11" x14ac:dyDescent="0.25">
      <c r="A71" s="12"/>
      <c r="B71" s="12"/>
      <c r="G71" s="185" t="s">
        <v>67</v>
      </c>
      <c r="H71" s="185"/>
    </row>
    <row r="72" spans="1:11" x14ac:dyDescent="0.25">
      <c r="A72" t="s">
        <v>68</v>
      </c>
      <c r="D72" t="s">
        <v>69</v>
      </c>
      <c r="G72" s="282"/>
      <c r="H72" s="282"/>
      <c r="J72" s="182" t="s">
        <v>70</v>
      </c>
      <c r="K72" s="182"/>
    </row>
    <row r="73" spans="1:11" x14ac:dyDescent="0.25">
      <c r="A73" s="13" t="s">
        <v>71</v>
      </c>
      <c r="B73" s="14" t="s">
        <v>72</v>
      </c>
      <c r="D73" s="13" t="s">
        <v>73</v>
      </c>
      <c r="E73" s="14" t="s">
        <v>74</v>
      </c>
      <c r="G73" s="15" t="s">
        <v>75</v>
      </c>
      <c r="H73" s="16" t="s">
        <v>76</v>
      </c>
      <c r="J73" s="13" t="s">
        <v>77</v>
      </c>
      <c r="K73" s="14" t="s">
        <v>78</v>
      </c>
    </row>
    <row r="74" spans="1:11" x14ac:dyDescent="0.25">
      <c r="A74" s="17" t="s">
        <v>79</v>
      </c>
      <c r="B74" s="18" t="s">
        <v>80</v>
      </c>
      <c r="D74" s="17" t="s">
        <v>81</v>
      </c>
      <c r="E74" s="18"/>
      <c r="G74" s="10" t="s">
        <v>82</v>
      </c>
      <c r="H74" s="19"/>
      <c r="J74" s="17" t="s">
        <v>83</v>
      </c>
      <c r="K74" s="18"/>
    </row>
    <row r="75" spans="1:11" x14ac:dyDescent="0.25">
      <c r="A75" s="20">
        <v>241000</v>
      </c>
      <c r="B75" s="21">
        <v>214080</v>
      </c>
      <c r="D75" s="20">
        <v>900000</v>
      </c>
      <c r="E75" s="21">
        <v>420000</v>
      </c>
      <c r="G75" s="10"/>
      <c r="H75" s="19"/>
      <c r="J75" s="20">
        <v>1225000</v>
      </c>
      <c r="K75" s="21">
        <v>225000</v>
      </c>
    </row>
    <row r="76" spans="1:11" x14ac:dyDescent="0.25">
      <c r="A76" s="10" t="s">
        <v>84</v>
      </c>
      <c r="B76" s="19"/>
      <c r="D76" s="22" t="s">
        <v>85</v>
      </c>
      <c r="E76" s="19"/>
      <c r="G76" s="10"/>
      <c r="H76" s="19"/>
      <c r="J76" s="10" t="s">
        <v>86</v>
      </c>
      <c r="K76" s="19"/>
    </row>
    <row r="77" spans="1:11" x14ac:dyDescent="0.25">
      <c r="A77" s="10"/>
      <c r="B77" s="19"/>
      <c r="D77" s="10"/>
      <c r="E77" s="19"/>
      <c r="G77" s="10"/>
      <c r="H77" s="19"/>
      <c r="J77" s="10"/>
      <c r="K77" s="19"/>
    </row>
    <row r="78" spans="1:11" x14ac:dyDescent="0.25">
      <c r="A78" s="10"/>
      <c r="B78" s="19"/>
      <c r="D78" s="10"/>
      <c r="E78" s="19"/>
      <c r="G78" s="10"/>
      <c r="H78" s="19"/>
      <c r="J78" s="10"/>
      <c r="K78" s="19"/>
    </row>
    <row r="79" spans="1:11" x14ac:dyDescent="0.25">
      <c r="D79" s="185" t="s">
        <v>87</v>
      </c>
      <c r="E79" s="185"/>
    </row>
    <row r="80" spans="1:11" x14ac:dyDescent="0.25">
      <c r="A80" s="182" t="s">
        <v>88</v>
      </c>
      <c r="B80" s="182"/>
      <c r="D80" s="282"/>
      <c r="E80" s="282"/>
      <c r="G80" s="182" t="s">
        <v>89</v>
      </c>
      <c r="H80" s="182"/>
      <c r="J80" t="s">
        <v>90</v>
      </c>
    </row>
    <row r="81" spans="1:11" x14ac:dyDescent="0.25">
      <c r="A81" s="13" t="s">
        <v>91</v>
      </c>
      <c r="B81" s="14" t="s">
        <v>92</v>
      </c>
      <c r="D81" s="13"/>
      <c r="E81" s="14" t="s">
        <v>93</v>
      </c>
      <c r="G81" s="13" t="s">
        <v>94</v>
      </c>
      <c r="H81" s="14" t="s">
        <v>95</v>
      </c>
      <c r="J81" s="13" t="s">
        <v>96</v>
      </c>
      <c r="K81" s="14" t="s">
        <v>97</v>
      </c>
    </row>
    <row r="82" spans="1:11" x14ac:dyDescent="0.25">
      <c r="A82" s="10" t="s">
        <v>98</v>
      </c>
      <c r="B82" s="23" t="s">
        <v>99</v>
      </c>
      <c r="D82" s="10"/>
      <c r="E82" s="19" t="s">
        <v>100</v>
      </c>
      <c r="G82" s="10"/>
      <c r="H82" s="19"/>
      <c r="J82" s="10"/>
      <c r="K82" s="19"/>
    </row>
    <row r="83" spans="1:11" x14ac:dyDescent="0.25">
      <c r="A83" s="10" t="s">
        <v>101</v>
      </c>
      <c r="B83" s="19"/>
      <c r="D83" s="10"/>
      <c r="E83" s="19"/>
      <c r="G83" s="10"/>
      <c r="H83" s="19"/>
      <c r="J83" s="10"/>
      <c r="K83" s="19"/>
    </row>
    <row r="84" spans="1:11" x14ac:dyDescent="0.25">
      <c r="A84" s="24" t="s">
        <v>102</v>
      </c>
      <c r="B84" s="19"/>
      <c r="D84" s="10"/>
      <c r="E84" s="19"/>
      <c r="G84" s="10"/>
      <c r="H84" s="19"/>
      <c r="J84" s="10"/>
      <c r="K84" s="19"/>
    </row>
    <row r="85" spans="1:11" x14ac:dyDescent="0.25">
      <c r="A85" s="24" t="s">
        <v>103</v>
      </c>
      <c r="B85" s="19"/>
      <c r="D85" s="10"/>
      <c r="E85" s="19"/>
      <c r="G85" s="10"/>
      <c r="H85" s="19"/>
      <c r="J85" s="10"/>
      <c r="K85" s="19"/>
    </row>
    <row r="86" spans="1:11" x14ac:dyDescent="0.25">
      <c r="A86" s="25" t="s">
        <v>104</v>
      </c>
      <c r="B86" s="18"/>
      <c r="D86" s="10"/>
      <c r="E86" s="19"/>
      <c r="G86" s="10"/>
      <c r="H86" s="19"/>
      <c r="J86" s="10"/>
      <c r="K86" s="19"/>
    </row>
    <row r="87" spans="1:11" x14ac:dyDescent="0.25">
      <c r="A87" s="20">
        <v>915130</v>
      </c>
      <c r="B87" s="21">
        <v>840000</v>
      </c>
    </row>
    <row r="88" spans="1:11" x14ac:dyDescent="0.25">
      <c r="A88" s="26" t="s">
        <v>105</v>
      </c>
      <c r="B88" s="19" t="s">
        <v>106</v>
      </c>
    </row>
    <row r="89" spans="1:11" x14ac:dyDescent="0.25">
      <c r="A89" s="26"/>
    </row>
    <row r="90" spans="1:11" x14ac:dyDescent="0.25">
      <c r="A90" s="182" t="s">
        <v>107</v>
      </c>
      <c r="B90" s="182"/>
      <c r="D90" s="182" t="s">
        <v>108</v>
      </c>
      <c r="E90" s="182"/>
      <c r="G90" s="182" t="s">
        <v>109</v>
      </c>
      <c r="H90" s="182"/>
      <c r="J90" t="s">
        <v>110</v>
      </c>
    </row>
    <row r="91" spans="1:11" x14ac:dyDescent="0.25">
      <c r="A91" s="13"/>
      <c r="B91" s="14" t="s">
        <v>111</v>
      </c>
      <c r="D91" s="13" t="s">
        <v>112</v>
      </c>
      <c r="E91" s="14" t="s">
        <v>113</v>
      </c>
      <c r="G91" s="13" t="s">
        <v>114</v>
      </c>
      <c r="H91" s="14" t="s">
        <v>115</v>
      </c>
      <c r="J91" s="13" t="s">
        <v>116</v>
      </c>
      <c r="K91" s="14" t="s">
        <v>117</v>
      </c>
    </row>
    <row r="92" spans="1:11" x14ac:dyDescent="0.25">
      <c r="A92" s="10"/>
      <c r="B92" s="19" t="s">
        <v>118</v>
      </c>
      <c r="D92" s="10"/>
      <c r="E92" s="19"/>
      <c r="G92" s="10"/>
      <c r="H92" s="19"/>
      <c r="J92" s="10"/>
      <c r="K92" s="19"/>
    </row>
    <row r="93" spans="1:11" x14ac:dyDescent="0.25">
      <c r="A93" s="10"/>
      <c r="B93" s="19"/>
      <c r="D93" s="10"/>
      <c r="E93" s="19"/>
      <c r="G93" s="10"/>
      <c r="H93" s="19"/>
      <c r="J93" s="10"/>
      <c r="K93" s="19"/>
    </row>
    <row r="94" spans="1:11" x14ac:dyDescent="0.25">
      <c r="A94" s="10"/>
      <c r="B94" s="19"/>
      <c r="D94" s="10"/>
      <c r="E94" s="19"/>
      <c r="G94" s="10"/>
      <c r="H94" s="19"/>
      <c r="J94" s="10"/>
      <c r="K94" s="19"/>
    </row>
    <row r="95" spans="1:11" x14ac:dyDescent="0.25">
      <c r="A95" s="10"/>
      <c r="B95" s="19"/>
      <c r="D95" s="10"/>
      <c r="E95" s="19"/>
      <c r="G95" s="10"/>
      <c r="H95" s="19"/>
      <c r="J95" s="10"/>
      <c r="K95" s="19"/>
    </row>
    <row r="96" spans="1:11" x14ac:dyDescent="0.25">
      <c r="A96" s="10"/>
      <c r="B96" s="19"/>
      <c r="D96" s="10"/>
      <c r="E96" s="19"/>
      <c r="G96" s="10"/>
      <c r="H96" s="19"/>
      <c r="J96" s="10"/>
      <c r="K96" s="19"/>
    </row>
    <row r="97" spans="1:11" ht="15" customHeight="1" x14ac:dyDescent="0.25">
      <c r="A97" s="27"/>
      <c r="B97" s="27"/>
      <c r="D97" s="27"/>
      <c r="E97" s="27"/>
    </row>
    <row r="98" spans="1:11" x14ac:dyDescent="0.25">
      <c r="A98" s="182" t="s">
        <v>119</v>
      </c>
      <c r="B98" s="182"/>
      <c r="D98" s="182" t="s">
        <v>120</v>
      </c>
      <c r="E98" s="182"/>
      <c r="G98" t="s">
        <v>121</v>
      </c>
      <c r="J98" s="182" t="s">
        <v>122</v>
      </c>
      <c r="K98" s="182"/>
    </row>
    <row r="99" spans="1:11" x14ac:dyDescent="0.25">
      <c r="A99" s="13" t="s">
        <v>123</v>
      </c>
      <c r="B99" s="14" t="s">
        <v>124</v>
      </c>
      <c r="D99" s="13" t="s">
        <v>125</v>
      </c>
      <c r="E99" s="14" t="s">
        <v>126</v>
      </c>
      <c r="G99" s="13" t="s">
        <v>127</v>
      </c>
      <c r="H99" s="14" t="s">
        <v>128</v>
      </c>
      <c r="J99" s="13"/>
      <c r="K99" s="14" t="s">
        <v>129</v>
      </c>
    </row>
    <row r="100" spans="1:11" x14ac:dyDescent="0.25">
      <c r="A100" s="10"/>
      <c r="B100" s="19"/>
      <c r="D100" s="10"/>
      <c r="E100" s="19"/>
      <c r="G100" s="10" t="s">
        <v>130</v>
      </c>
      <c r="H100" s="19" t="s">
        <v>131</v>
      </c>
      <c r="J100" s="10"/>
      <c r="K100" s="19"/>
    </row>
    <row r="101" spans="1:11" x14ac:dyDescent="0.25">
      <c r="A101" s="10"/>
      <c r="B101" s="19"/>
      <c r="D101" s="10"/>
      <c r="E101" s="19"/>
      <c r="G101" s="25" t="s">
        <v>132</v>
      </c>
      <c r="H101" s="18"/>
      <c r="J101" s="10"/>
      <c r="K101" s="19"/>
    </row>
    <row r="102" spans="1:11" x14ac:dyDescent="0.25">
      <c r="A102" s="10"/>
      <c r="B102" s="19"/>
      <c r="D102" s="10"/>
      <c r="E102" s="19"/>
      <c r="G102" s="28">
        <v>750000</v>
      </c>
      <c r="H102" s="29">
        <v>1020130</v>
      </c>
      <c r="J102" s="10"/>
      <c r="K102" s="19"/>
    </row>
    <row r="103" spans="1:11" x14ac:dyDescent="0.25">
      <c r="A103" s="10"/>
      <c r="B103" s="19"/>
      <c r="D103" s="10"/>
      <c r="E103" s="19"/>
      <c r="G103" s="24" t="s">
        <v>133</v>
      </c>
      <c r="H103" s="30" t="s">
        <v>134</v>
      </c>
      <c r="J103" s="10"/>
      <c r="K103" s="19"/>
    </row>
    <row r="104" spans="1:11" x14ac:dyDescent="0.25">
      <c r="A104" s="10"/>
      <c r="B104" s="19"/>
      <c r="D104" s="10"/>
      <c r="E104" s="19"/>
      <c r="G104" s="10"/>
      <c r="H104" s="19"/>
      <c r="J104" s="10"/>
      <c r="K104" s="19"/>
    </row>
    <row r="108" spans="1:11" x14ac:dyDescent="0.25">
      <c r="A108" s="210" t="s">
        <v>135</v>
      </c>
      <c r="B108" s="210"/>
    </row>
    <row r="109" spans="1:11" x14ac:dyDescent="0.25">
      <c r="A109" t="s">
        <v>136</v>
      </c>
      <c r="D109" t="s">
        <v>137</v>
      </c>
      <c r="G109" s="182" t="s">
        <v>138</v>
      </c>
      <c r="H109" s="182"/>
    </row>
    <row r="110" spans="1:11" x14ac:dyDescent="0.25">
      <c r="A110" s="13" t="s">
        <v>139</v>
      </c>
      <c r="B110" s="14" t="s">
        <v>140</v>
      </c>
      <c r="D110" s="13" t="s">
        <v>141</v>
      </c>
      <c r="E110" s="14" t="s">
        <v>142</v>
      </c>
      <c r="G110" s="13" t="s">
        <v>143</v>
      </c>
      <c r="H110" s="14" t="s">
        <v>144</v>
      </c>
    </row>
    <row r="111" spans="1:11" x14ac:dyDescent="0.25">
      <c r="A111" s="10" t="s">
        <v>145</v>
      </c>
      <c r="B111" s="19" t="s">
        <v>146</v>
      </c>
      <c r="D111" s="10" t="s">
        <v>147</v>
      </c>
      <c r="E111" s="19" t="s">
        <v>148</v>
      </c>
      <c r="G111" s="17" t="s">
        <v>149</v>
      </c>
      <c r="H111" s="18" t="s">
        <v>150</v>
      </c>
    </row>
    <row r="112" spans="1:11" x14ac:dyDescent="0.25">
      <c r="A112" s="31" t="s">
        <v>151</v>
      </c>
      <c r="B112" s="18"/>
      <c r="D112" s="25" t="s">
        <v>152</v>
      </c>
      <c r="E112" s="18"/>
      <c r="G112" s="22">
        <v>374000</v>
      </c>
      <c r="H112" s="23">
        <v>322000</v>
      </c>
    </row>
    <row r="113" spans="1:8" x14ac:dyDescent="0.25">
      <c r="A113" s="20">
        <v>248080</v>
      </c>
      <c r="B113" s="21">
        <v>238000</v>
      </c>
      <c r="D113" s="20">
        <v>293050</v>
      </c>
      <c r="E113" s="21">
        <v>280000</v>
      </c>
      <c r="G113" s="10" t="s">
        <v>153</v>
      </c>
      <c r="H113" s="19" t="s">
        <v>154</v>
      </c>
    </row>
    <row r="114" spans="1:8" x14ac:dyDescent="0.25">
      <c r="A114" s="32" t="s">
        <v>155</v>
      </c>
      <c r="B114" s="19" t="s">
        <v>156</v>
      </c>
      <c r="D114" s="22" t="s">
        <v>157</v>
      </c>
      <c r="E114" s="19" t="s">
        <v>158</v>
      </c>
      <c r="G114" s="10"/>
      <c r="H114" s="19"/>
    </row>
    <row r="115" spans="1:8" x14ac:dyDescent="0.25">
      <c r="A115" s="10"/>
      <c r="B115" s="19"/>
      <c r="D115" s="10"/>
      <c r="E115" s="19"/>
      <c r="G115" s="10"/>
      <c r="H115" s="19"/>
    </row>
    <row r="116" spans="1:8" x14ac:dyDescent="0.25">
      <c r="A116" s="10"/>
      <c r="B116" s="10"/>
      <c r="D116" s="10"/>
      <c r="E116" s="10"/>
      <c r="G116" s="10"/>
      <c r="H116" s="10"/>
    </row>
    <row r="117" spans="1:8" x14ac:dyDescent="0.25">
      <c r="A117" s="10" t="s">
        <v>159</v>
      </c>
      <c r="B117" s="10"/>
      <c r="D117" s="10"/>
      <c r="E117" s="10"/>
      <c r="G117" s="10"/>
      <c r="H117" s="10"/>
    </row>
    <row r="118" spans="1:8" x14ac:dyDescent="0.25">
      <c r="A118" s="10" t="s">
        <v>11</v>
      </c>
      <c r="B118" s="10"/>
      <c r="C118" t="s">
        <v>160</v>
      </c>
      <c r="D118" s="10"/>
      <c r="E118" s="10"/>
      <c r="G118" s="10"/>
      <c r="H118" s="10"/>
    </row>
    <row r="119" spans="1:8" x14ac:dyDescent="0.25">
      <c r="A119" s="24" t="s">
        <v>161</v>
      </c>
      <c r="B119" s="10"/>
      <c r="C119" t="s">
        <v>162</v>
      </c>
      <c r="D119" s="10"/>
      <c r="E119" s="10"/>
      <c r="G119" s="10"/>
      <c r="H119" s="10"/>
    </row>
    <row r="120" spans="1:8" x14ac:dyDescent="0.25">
      <c r="A120" s="24" t="s">
        <v>163</v>
      </c>
      <c r="B120" s="10"/>
      <c r="C120" t="s">
        <v>164</v>
      </c>
      <c r="D120" s="17"/>
      <c r="E120" s="17"/>
      <c r="G120" s="10"/>
      <c r="H120" s="10"/>
    </row>
    <row r="121" spans="1:8" x14ac:dyDescent="0.25">
      <c r="A121" s="10"/>
      <c r="B121" s="10"/>
      <c r="D121" s="10"/>
      <c r="E121" s="10"/>
      <c r="G121" s="10"/>
      <c r="H121" s="10"/>
    </row>
    <row r="122" spans="1:8" x14ac:dyDescent="0.25">
      <c r="A122" s="10"/>
      <c r="B122" s="10"/>
      <c r="D122" s="289">
        <v>120000</v>
      </c>
      <c r="E122" s="289"/>
      <c r="G122" s="10"/>
      <c r="H122" s="10"/>
    </row>
    <row r="123" spans="1:8" x14ac:dyDescent="0.25">
      <c r="A123" s="10"/>
      <c r="B123" s="10"/>
      <c r="D123" s="10"/>
      <c r="E123" s="10"/>
      <c r="G123" s="10"/>
      <c r="H123" s="10"/>
    </row>
    <row r="124" spans="1:8" x14ac:dyDescent="0.25">
      <c r="A124" s="10" t="s">
        <v>165</v>
      </c>
      <c r="B124" s="10"/>
      <c r="D124" s="10"/>
      <c r="E124" s="10"/>
      <c r="G124" s="10"/>
      <c r="H124" s="10"/>
    </row>
    <row r="126" spans="1:8" ht="30" x14ac:dyDescent="0.25">
      <c r="A126" s="4" t="s">
        <v>11</v>
      </c>
      <c r="B126" s="4" t="s">
        <v>166</v>
      </c>
      <c r="C126" s="4" t="s">
        <v>167</v>
      </c>
      <c r="D126" s="4" t="s">
        <v>168</v>
      </c>
      <c r="E126" s="5" t="s">
        <v>169</v>
      </c>
      <c r="F126" s="5" t="s">
        <v>170</v>
      </c>
      <c r="G126" s="5" t="s">
        <v>39</v>
      </c>
    </row>
    <row r="127" spans="1:8" x14ac:dyDescent="0.25">
      <c r="A127" s="4" t="s">
        <v>171</v>
      </c>
      <c r="B127" s="6">
        <v>24000</v>
      </c>
      <c r="C127" s="6">
        <v>24000</v>
      </c>
      <c r="D127" s="4"/>
      <c r="E127" s="4"/>
      <c r="F127" s="4"/>
      <c r="G127" s="4"/>
    </row>
    <row r="128" spans="1:8" x14ac:dyDescent="0.25">
      <c r="A128" s="4" t="s">
        <v>172</v>
      </c>
      <c r="B128" s="4">
        <v>8.92</v>
      </c>
      <c r="C128" s="4">
        <v>8.5</v>
      </c>
      <c r="D128" s="4">
        <f>B128-C128</f>
        <v>0.41999999999999993</v>
      </c>
      <c r="E128" s="4"/>
      <c r="F128" s="6">
        <v>24000</v>
      </c>
      <c r="G128" s="4">
        <f>F128*D128</f>
        <v>10079.999999999998</v>
      </c>
    </row>
    <row r="129" spans="1:7" ht="30" x14ac:dyDescent="0.25">
      <c r="A129" s="5" t="s">
        <v>173</v>
      </c>
      <c r="B129" s="4"/>
      <c r="C129" s="4"/>
      <c r="D129" s="4"/>
      <c r="E129" s="4"/>
      <c r="F129" s="4"/>
      <c r="G129" s="4">
        <f>G128</f>
        <v>10079.999999999998</v>
      </c>
    </row>
    <row r="132" spans="1:7" ht="30" x14ac:dyDescent="0.25">
      <c r="A132" s="4" t="s">
        <v>161</v>
      </c>
      <c r="B132" s="4" t="s">
        <v>166</v>
      </c>
      <c r="C132" s="4" t="s">
        <v>167</v>
      </c>
      <c r="D132" s="4" t="s">
        <v>168</v>
      </c>
      <c r="E132" s="5" t="s">
        <v>169</v>
      </c>
      <c r="F132" s="5" t="s">
        <v>174</v>
      </c>
      <c r="G132" s="5" t="s">
        <v>39</v>
      </c>
    </row>
    <row r="133" spans="1:7" x14ac:dyDescent="0.25">
      <c r="A133" s="4" t="s">
        <v>171</v>
      </c>
      <c r="B133" s="6">
        <v>12050</v>
      </c>
      <c r="C133" s="6">
        <v>12000</v>
      </c>
      <c r="D133" s="4">
        <v>50</v>
      </c>
      <c r="E133" s="4">
        <v>20</v>
      </c>
      <c r="F133" s="4"/>
      <c r="G133" s="4">
        <f>D133*E133</f>
        <v>1000</v>
      </c>
    </row>
    <row r="134" spans="1:7" x14ac:dyDescent="0.25">
      <c r="A134" s="4" t="s">
        <v>172</v>
      </c>
      <c r="B134" s="4">
        <v>21</v>
      </c>
      <c r="C134" s="4">
        <v>20</v>
      </c>
      <c r="D134" s="4">
        <v>1</v>
      </c>
      <c r="E134" s="4"/>
      <c r="F134" s="6">
        <v>12050</v>
      </c>
      <c r="G134" s="4">
        <f>F134*D134</f>
        <v>12050</v>
      </c>
    </row>
    <row r="135" spans="1:7" ht="30" x14ac:dyDescent="0.25">
      <c r="A135" s="5" t="s">
        <v>173</v>
      </c>
      <c r="B135" s="4"/>
      <c r="C135" s="4"/>
      <c r="D135" s="4"/>
      <c r="E135" s="4"/>
      <c r="F135" s="4"/>
      <c r="G135" s="4">
        <f>G134+G133</f>
        <v>13050</v>
      </c>
    </row>
    <row r="139" spans="1:7" ht="30" x14ac:dyDescent="0.25">
      <c r="A139" s="5" t="s">
        <v>15</v>
      </c>
      <c r="B139" s="4" t="s">
        <v>166</v>
      </c>
      <c r="C139" s="4" t="s">
        <v>167</v>
      </c>
      <c r="D139" s="4" t="s">
        <v>168</v>
      </c>
      <c r="E139" s="5" t="s">
        <v>169</v>
      </c>
      <c r="F139" s="5" t="s">
        <v>174</v>
      </c>
      <c r="G139" s="5" t="s">
        <v>39</v>
      </c>
    </row>
    <row r="140" spans="1:7" x14ac:dyDescent="0.25">
      <c r="A140" s="4" t="s">
        <v>171</v>
      </c>
      <c r="B140" s="6">
        <v>328000</v>
      </c>
      <c r="C140" s="6">
        <v>326600</v>
      </c>
      <c r="D140" s="4"/>
      <c r="E140" s="4"/>
      <c r="F140" s="4"/>
      <c r="G140" s="6">
        <f>B140-C140</f>
        <v>1400</v>
      </c>
    </row>
    <row r="141" spans="1:7" x14ac:dyDescent="0.25">
      <c r="A141" s="4" t="s">
        <v>172</v>
      </c>
      <c r="B141" s="6">
        <v>12050</v>
      </c>
      <c r="C141" s="6">
        <v>14200</v>
      </c>
      <c r="D141" s="6">
        <f>C141-B141</f>
        <v>2150</v>
      </c>
      <c r="E141" s="4">
        <v>23</v>
      </c>
      <c r="F141" s="6"/>
      <c r="G141" s="4">
        <f>D141*E141</f>
        <v>49450</v>
      </c>
    </row>
    <row r="142" spans="1:7" x14ac:dyDescent="0.25">
      <c r="A142" s="5" t="s">
        <v>175</v>
      </c>
      <c r="B142" s="6">
        <v>12050</v>
      </c>
      <c r="C142" s="6">
        <v>12000</v>
      </c>
      <c r="D142" s="4">
        <v>50</v>
      </c>
      <c r="E142" s="4">
        <v>23</v>
      </c>
      <c r="F142" s="4"/>
      <c r="G142" s="4">
        <f>D142*E142</f>
        <v>1150</v>
      </c>
    </row>
    <row r="143" spans="1:7" ht="30" x14ac:dyDescent="0.25">
      <c r="A143" s="5" t="s">
        <v>173</v>
      </c>
      <c r="B143" s="4"/>
      <c r="C143" s="4"/>
      <c r="D143" s="4"/>
      <c r="E143" s="4"/>
      <c r="F143" s="4"/>
      <c r="G143" s="6">
        <f>G140+G141+G142</f>
        <v>52000</v>
      </c>
    </row>
    <row r="147" spans="1:6" x14ac:dyDescent="0.25">
      <c r="A147" s="290" t="s">
        <v>176</v>
      </c>
      <c r="B147" s="291"/>
      <c r="C147" s="291"/>
      <c r="D147" s="291"/>
      <c r="E147" s="291"/>
      <c r="F147" s="291"/>
    </row>
    <row r="148" spans="1:6" ht="15" customHeight="1" x14ac:dyDescent="0.25">
      <c r="A148" s="292" t="s">
        <v>177</v>
      </c>
      <c r="B148" s="293"/>
      <c r="C148" s="293"/>
      <c r="D148" s="293"/>
      <c r="E148" s="293"/>
      <c r="F148" s="293"/>
    </row>
    <row r="149" spans="1:6" ht="15.75" customHeight="1" x14ac:dyDescent="0.25">
      <c r="A149" s="294" t="s">
        <v>178</v>
      </c>
      <c r="B149" s="282"/>
      <c r="C149" s="282"/>
      <c r="D149" s="282"/>
      <c r="E149" s="282"/>
      <c r="F149" s="282"/>
    </row>
    <row r="150" spans="1:6" x14ac:dyDescent="0.25">
      <c r="A150" s="274" t="s">
        <v>179</v>
      </c>
      <c r="B150" s="288"/>
      <c r="C150" s="275"/>
      <c r="D150" s="4"/>
      <c r="E150" s="4"/>
      <c r="F150" s="7">
        <v>120000</v>
      </c>
    </row>
    <row r="151" spans="1:6" x14ac:dyDescent="0.25">
      <c r="A151" s="274" t="s">
        <v>180</v>
      </c>
      <c r="B151" s="288"/>
      <c r="C151" s="275"/>
      <c r="D151" s="7">
        <v>16000</v>
      </c>
      <c r="E151" s="4"/>
      <c r="F151" s="4"/>
    </row>
    <row r="152" spans="1:6" ht="17.25" x14ac:dyDescent="0.4">
      <c r="A152" s="274" t="s">
        <v>181</v>
      </c>
      <c r="B152" s="288"/>
      <c r="C152" s="275"/>
      <c r="D152" s="33">
        <v>225000</v>
      </c>
      <c r="E152" s="4"/>
      <c r="F152" s="4"/>
    </row>
    <row r="153" spans="1:6" x14ac:dyDescent="0.25">
      <c r="A153" s="274" t="s">
        <v>182</v>
      </c>
      <c r="B153" s="288"/>
      <c r="C153" s="275"/>
      <c r="D153" s="8">
        <f>D152+D151</f>
        <v>241000</v>
      </c>
      <c r="E153" s="4"/>
      <c r="F153" s="4"/>
    </row>
    <row r="154" spans="1:6" ht="17.25" x14ac:dyDescent="0.4">
      <c r="A154" s="274" t="s">
        <v>183</v>
      </c>
      <c r="B154" s="288"/>
      <c r="C154" s="275"/>
      <c r="D154" s="33">
        <v>26920</v>
      </c>
      <c r="E154" s="4"/>
      <c r="F154" s="4"/>
    </row>
    <row r="155" spans="1:6" x14ac:dyDescent="0.25">
      <c r="A155" s="274" t="s">
        <v>184</v>
      </c>
      <c r="B155" s="288"/>
      <c r="C155" s="275"/>
      <c r="D155" s="4"/>
      <c r="E155" s="8">
        <f>D153-D154</f>
        <v>214080</v>
      </c>
      <c r="F155" s="4"/>
    </row>
    <row r="156" spans="1:6" ht="17.25" x14ac:dyDescent="0.4">
      <c r="A156" s="274" t="s">
        <v>185</v>
      </c>
      <c r="B156" s="288"/>
      <c r="C156" s="275"/>
      <c r="D156" s="4"/>
      <c r="E156" s="33">
        <v>10080</v>
      </c>
      <c r="F156" s="4"/>
    </row>
    <row r="157" spans="1:6" x14ac:dyDescent="0.25">
      <c r="A157" s="274" t="s">
        <v>186</v>
      </c>
      <c r="B157" s="288"/>
      <c r="C157" s="275"/>
      <c r="D157" s="4"/>
      <c r="E157" s="8">
        <f>E155-E156</f>
        <v>204000</v>
      </c>
      <c r="F157" s="4"/>
    </row>
    <row r="158" spans="1:6" x14ac:dyDescent="0.25">
      <c r="A158" s="274" t="s">
        <v>41</v>
      </c>
      <c r="B158" s="288"/>
      <c r="C158" s="275"/>
      <c r="D158" s="7">
        <v>253050</v>
      </c>
      <c r="E158" s="4"/>
      <c r="F158" s="4"/>
    </row>
    <row r="159" spans="1:6" ht="17.25" x14ac:dyDescent="0.4">
      <c r="A159" s="274" t="s">
        <v>119</v>
      </c>
      <c r="B159" s="288"/>
      <c r="C159" s="275"/>
      <c r="D159" s="33">
        <v>13050</v>
      </c>
      <c r="E159" s="4"/>
      <c r="F159" s="4"/>
    </row>
    <row r="160" spans="1:6" ht="17.25" x14ac:dyDescent="0.4">
      <c r="A160" s="274" t="s">
        <v>187</v>
      </c>
      <c r="B160" s="288"/>
      <c r="C160" s="275"/>
      <c r="D160" s="4"/>
      <c r="E160" s="34">
        <f>D158-D159</f>
        <v>240000</v>
      </c>
      <c r="F160" s="4"/>
    </row>
    <row r="161" spans="1:6" x14ac:dyDescent="0.25">
      <c r="A161" s="274" t="s">
        <v>188</v>
      </c>
      <c r="B161" s="288"/>
      <c r="C161" s="275"/>
      <c r="D161" s="4"/>
      <c r="E161" s="8">
        <f>E157+E160</f>
        <v>444000</v>
      </c>
      <c r="F161" s="4"/>
    </row>
    <row r="162" spans="1:6" x14ac:dyDescent="0.25">
      <c r="A162" s="274" t="s">
        <v>163</v>
      </c>
      <c r="B162" s="288"/>
      <c r="C162" s="275"/>
      <c r="D162" s="7">
        <v>328000</v>
      </c>
      <c r="E162" s="4"/>
      <c r="F162" s="4"/>
    </row>
    <row r="163" spans="1:6" ht="17.25" x14ac:dyDescent="0.4">
      <c r="A163" s="274" t="s">
        <v>120</v>
      </c>
      <c r="B163" s="288"/>
      <c r="C163" s="275"/>
      <c r="D163" s="33">
        <v>52000</v>
      </c>
      <c r="E163" s="4"/>
      <c r="F163" s="4"/>
    </row>
    <row r="164" spans="1:6" ht="17.25" x14ac:dyDescent="0.4">
      <c r="A164" s="274" t="s">
        <v>189</v>
      </c>
      <c r="B164" s="288"/>
      <c r="C164" s="275"/>
      <c r="D164" s="4"/>
      <c r="E164" s="34">
        <f>D162-D163</f>
        <v>276000</v>
      </c>
      <c r="F164" s="4"/>
    </row>
    <row r="165" spans="1:6" ht="17.25" x14ac:dyDescent="0.4">
      <c r="A165" s="295" t="s">
        <v>190</v>
      </c>
      <c r="B165" s="296"/>
      <c r="C165" s="297"/>
      <c r="D165" s="4"/>
      <c r="E165" s="4"/>
      <c r="F165" s="34">
        <f>E161+E164</f>
        <v>720000</v>
      </c>
    </row>
    <row r="166" spans="1:6" x14ac:dyDescent="0.25">
      <c r="A166" s="274" t="s">
        <v>191</v>
      </c>
      <c r="B166" s="288"/>
      <c r="C166" s="275"/>
      <c r="D166" s="4"/>
      <c r="E166" s="4"/>
      <c r="F166" s="8">
        <f>F165+F150</f>
        <v>840000</v>
      </c>
    </row>
    <row r="167" spans="1:6" ht="17.25" x14ac:dyDescent="0.4">
      <c r="A167" s="298" t="s">
        <v>192</v>
      </c>
      <c r="B167" s="298"/>
      <c r="C167" s="298"/>
      <c r="D167" s="4"/>
      <c r="E167" s="4"/>
      <c r="F167" s="33">
        <v>240000</v>
      </c>
    </row>
    <row r="168" spans="1:6" x14ac:dyDescent="0.25">
      <c r="A168" s="274" t="s">
        <v>69</v>
      </c>
      <c r="B168" s="288"/>
      <c r="C168" s="275"/>
      <c r="D168" s="4"/>
      <c r="E168" s="4"/>
      <c r="F168" s="8">
        <f>F166-F167</f>
        <v>600000</v>
      </c>
    </row>
    <row r="169" spans="1:6" x14ac:dyDescent="0.25">
      <c r="A169" s="274" t="s">
        <v>193</v>
      </c>
      <c r="B169" s="288"/>
      <c r="C169" s="275"/>
      <c r="D169" s="4"/>
      <c r="E169" s="7">
        <v>300000</v>
      </c>
      <c r="F169" s="4"/>
    </row>
    <row r="170" spans="1:6" ht="17.25" x14ac:dyDescent="0.4">
      <c r="A170" s="274" t="s">
        <v>194</v>
      </c>
      <c r="B170" s="288"/>
      <c r="C170" s="275"/>
      <c r="D170" s="4"/>
      <c r="E170" s="33">
        <v>480000</v>
      </c>
      <c r="F170" s="34">
        <f>E169-E170</f>
        <v>-180000</v>
      </c>
    </row>
    <row r="171" spans="1:6" x14ac:dyDescent="0.25">
      <c r="A171" s="274" t="s">
        <v>195</v>
      </c>
      <c r="B171" s="288"/>
      <c r="C171" s="275"/>
      <c r="D171" s="4"/>
      <c r="E171" s="4"/>
      <c r="F171" s="8">
        <f>F168+F170</f>
        <v>420000</v>
      </c>
    </row>
    <row r="173" spans="1:6" x14ac:dyDescent="0.25">
      <c r="A173" s="185" t="s">
        <v>176</v>
      </c>
      <c r="B173" s="185"/>
      <c r="C173" s="185"/>
      <c r="D173" s="185"/>
      <c r="E173" s="185"/>
    </row>
    <row r="174" spans="1:6" x14ac:dyDescent="0.25">
      <c r="A174" s="185" t="s">
        <v>196</v>
      </c>
      <c r="B174" s="185"/>
      <c r="C174" s="185"/>
      <c r="D174" s="185"/>
      <c r="E174" s="185"/>
    </row>
    <row r="175" spans="1:6" x14ac:dyDescent="0.25">
      <c r="A175" s="274" t="s">
        <v>109</v>
      </c>
      <c r="B175" s="288"/>
      <c r="C175" s="275"/>
      <c r="D175" s="4"/>
      <c r="E175" s="7">
        <v>945000</v>
      </c>
    </row>
    <row r="176" spans="1:6" ht="17.25" x14ac:dyDescent="0.4">
      <c r="A176" s="274" t="s">
        <v>197</v>
      </c>
      <c r="B176" s="288"/>
      <c r="C176" s="275"/>
      <c r="D176" s="4"/>
      <c r="E176" s="33">
        <v>420000</v>
      </c>
    </row>
    <row r="177" spans="1:5" x14ac:dyDescent="0.25">
      <c r="A177" s="274" t="s">
        <v>198</v>
      </c>
      <c r="B177" s="288"/>
      <c r="C177" s="275"/>
      <c r="D177" s="4"/>
      <c r="E177" s="8">
        <f>E175-E176</f>
        <v>525000</v>
      </c>
    </row>
    <row r="178" spans="1:5" x14ac:dyDescent="0.25">
      <c r="A178" s="274" t="s">
        <v>199</v>
      </c>
      <c r="B178" s="288"/>
      <c r="C178" s="275"/>
      <c r="D178" s="4"/>
      <c r="E178" s="4"/>
    </row>
    <row r="179" spans="1:5" x14ac:dyDescent="0.25">
      <c r="A179" s="274" t="s">
        <v>89</v>
      </c>
      <c r="B179" s="288"/>
      <c r="C179" s="275"/>
      <c r="D179" s="7">
        <v>180000</v>
      </c>
      <c r="E179" s="4"/>
    </row>
    <row r="180" spans="1:5" ht="17.25" x14ac:dyDescent="0.4">
      <c r="A180" s="274" t="s">
        <v>90</v>
      </c>
      <c r="B180" s="288"/>
      <c r="C180" s="275"/>
      <c r="D180" s="33">
        <v>150000</v>
      </c>
      <c r="E180" s="34">
        <f>D179+D180</f>
        <v>330000</v>
      </c>
    </row>
    <row r="181" spans="1:5" x14ac:dyDescent="0.25">
      <c r="A181" s="274" t="s">
        <v>200</v>
      </c>
      <c r="B181" s="288"/>
      <c r="C181" s="275"/>
      <c r="D181" s="4"/>
      <c r="E181" s="8">
        <f>E177-E180</f>
        <v>195000</v>
      </c>
    </row>
    <row r="182" spans="1:5" x14ac:dyDescent="0.25">
      <c r="A182" s="274" t="s">
        <v>201</v>
      </c>
      <c r="B182" s="288"/>
      <c r="C182" s="275"/>
      <c r="D182" s="4"/>
      <c r="E182" s="4"/>
    </row>
    <row r="183" spans="1:5" x14ac:dyDescent="0.25">
      <c r="A183" s="274" t="s">
        <v>202</v>
      </c>
      <c r="B183" s="288"/>
      <c r="C183" s="275"/>
      <c r="D183" s="7">
        <v>10080</v>
      </c>
      <c r="E183" s="4"/>
    </row>
    <row r="184" spans="1:5" x14ac:dyDescent="0.25">
      <c r="A184" s="274" t="s">
        <v>119</v>
      </c>
      <c r="B184" s="288"/>
      <c r="C184" s="275"/>
      <c r="D184" s="7">
        <v>13050</v>
      </c>
      <c r="E184" s="4"/>
    </row>
    <row r="185" spans="1:5" ht="17.25" x14ac:dyDescent="0.4">
      <c r="A185" s="274" t="s">
        <v>203</v>
      </c>
      <c r="B185" s="288"/>
      <c r="C185" s="275"/>
      <c r="D185" s="33">
        <v>52000</v>
      </c>
      <c r="E185" s="34">
        <f>D183+D184+D185</f>
        <v>75130</v>
      </c>
    </row>
    <row r="186" spans="1:5" x14ac:dyDescent="0.25">
      <c r="A186" s="274" t="s">
        <v>204</v>
      </c>
      <c r="B186" s="288"/>
      <c r="C186" s="275"/>
      <c r="D186" s="4"/>
      <c r="E186" s="8">
        <f>E181+E185</f>
        <v>270130</v>
      </c>
    </row>
    <row r="187" spans="1:5" x14ac:dyDescent="0.25">
      <c r="A187" s="10"/>
      <c r="B187" s="10"/>
      <c r="C187" s="10"/>
      <c r="D187" s="10"/>
      <c r="E187" s="36"/>
    </row>
    <row r="188" spans="1:5" x14ac:dyDescent="0.25">
      <c r="A188" s="10"/>
      <c r="B188" s="10"/>
      <c r="C188" s="10"/>
      <c r="D188" s="10"/>
      <c r="E188" s="36"/>
    </row>
    <row r="189" spans="1:5" x14ac:dyDescent="0.25">
      <c r="A189" s="10" t="s">
        <v>205</v>
      </c>
      <c r="B189" s="10"/>
      <c r="C189" s="10"/>
      <c r="D189" s="10"/>
      <c r="E189" s="36"/>
    </row>
    <row r="190" spans="1:5" x14ac:dyDescent="0.25">
      <c r="A190" s="10"/>
      <c r="B190" s="10"/>
      <c r="C190" s="10"/>
      <c r="D190" s="10"/>
      <c r="E190" s="36"/>
    </row>
    <row r="191" spans="1:5" x14ac:dyDescent="0.25">
      <c r="A191" s="10" t="s">
        <v>206</v>
      </c>
      <c r="B191" s="10"/>
      <c r="C191" s="10"/>
      <c r="D191" s="10"/>
      <c r="E191" s="36"/>
    </row>
    <row r="192" spans="1:5" x14ac:dyDescent="0.25">
      <c r="A192" s="10" t="s">
        <v>207</v>
      </c>
      <c r="B192" s="37" t="s">
        <v>208</v>
      </c>
      <c r="C192" s="38">
        <v>295</v>
      </c>
      <c r="D192" s="10"/>
      <c r="E192" s="36"/>
    </row>
    <row r="193" spans="1:5" x14ac:dyDescent="0.25">
      <c r="A193" s="24" t="s">
        <v>209</v>
      </c>
      <c r="B193" s="37" t="s">
        <v>210</v>
      </c>
      <c r="C193" s="38">
        <v>105</v>
      </c>
      <c r="D193" s="10"/>
      <c r="E193" s="36"/>
    </row>
    <row r="194" spans="1:5" x14ac:dyDescent="0.25">
      <c r="A194" s="24" t="s">
        <v>211</v>
      </c>
      <c r="B194" s="39">
        <v>128125</v>
      </c>
      <c r="C194" s="10"/>
      <c r="D194" s="10"/>
      <c r="E194" s="36"/>
    </row>
    <row r="195" spans="1:5" x14ac:dyDescent="0.25">
      <c r="A195" s="10"/>
      <c r="B195" s="10"/>
      <c r="C195" s="10"/>
      <c r="D195" s="10"/>
      <c r="E195" s="36"/>
    </row>
    <row r="196" spans="1:5" x14ac:dyDescent="0.25">
      <c r="A196" s="24" t="s">
        <v>212</v>
      </c>
      <c r="B196" s="10"/>
      <c r="C196" s="10"/>
      <c r="D196" s="10"/>
      <c r="E196" s="36"/>
    </row>
    <row r="197" spans="1:5" x14ac:dyDescent="0.25">
      <c r="A197" s="24" t="s">
        <v>213</v>
      </c>
      <c r="B197" t="s">
        <v>214</v>
      </c>
      <c r="C197" s="1">
        <v>4500</v>
      </c>
    </row>
    <row r="198" spans="1:5" x14ac:dyDescent="0.25">
      <c r="A198" s="24" t="s">
        <v>209</v>
      </c>
      <c r="B198" t="s">
        <v>215</v>
      </c>
      <c r="C198" s="1">
        <v>600</v>
      </c>
    </row>
    <row r="199" spans="1:5" x14ac:dyDescent="0.25">
      <c r="A199" s="24" t="s">
        <v>216</v>
      </c>
      <c r="B199" t="s">
        <v>217</v>
      </c>
      <c r="C199" s="2">
        <v>1200</v>
      </c>
    </row>
    <row r="200" spans="1:5" x14ac:dyDescent="0.25">
      <c r="C200" s="40">
        <f>SUM(C197:C199)</f>
        <v>6300</v>
      </c>
    </row>
    <row r="201" spans="1:5" x14ac:dyDescent="0.25">
      <c r="A201" t="s">
        <v>218</v>
      </c>
      <c r="C201" s="40"/>
    </row>
    <row r="202" spans="1:5" x14ac:dyDescent="0.25">
      <c r="A202" t="s">
        <v>219</v>
      </c>
      <c r="C202" s="40">
        <v>100000</v>
      </c>
    </row>
    <row r="203" spans="1:5" x14ac:dyDescent="0.25">
      <c r="A203" t="s">
        <v>64</v>
      </c>
      <c r="C203" s="41" t="s">
        <v>220</v>
      </c>
    </row>
    <row r="204" spans="1:5" x14ac:dyDescent="0.25">
      <c r="C204" s="41"/>
    </row>
    <row r="205" spans="1:5" x14ac:dyDescent="0.25">
      <c r="A205" t="s">
        <v>221</v>
      </c>
      <c r="C205" s="41"/>
    </row>
    <row r="206" spans="1:5" x14ac:dyDescent="0.25">
      <c r="A206" t="s">
        <v>207</v>
      </c>
      <c r="B206" s="42" t="s">
        <v>222</v>
      </c>
      <c r="C206" s="41"/>
    </row>
    <row r="207" spans="1:5" x14ac:dyDescent="0.25">
      <c r="A207" t="s">
        <v>161</v>
      </c>
      <c r="B207" s="42" t="s">
        <v>223</v>
      </c>
      <c r="C207" s="40"/>
    </row>
    <row r="208" spans="1:5" x14ac:dyDescent="0.25">
      <c r="C208" s="40"/>
    </row>
    <row r="210" spans="1:7" ht="30" x14ac:dyDescent="0.25">
      <c r="A210" s="4" t="s">
        <v>11</v>
      </c>
      <c r="B210" s="4" t="s">
        <v>166</v>
      </c>
      <c r="C210" s="4" t="s">
        <v>167</v>
      </c>
      <c r="D210" s="4" t="s">
        <v>168</v>
      </c>
      <c r="E210" s="5" t="s">
        <v>169</v>
      </c>
      <c r="F210" s="5" t="s">
        <v>170</v>
      </c>
      <c r="G210" s="5" t="s">
        <v>39</v>
      </c>
    </row>
    <row r="211" spans="1:7" x14ac:dyDescent="0.25">
      <c r="A211" s="4" t="s">
        <v>171</v>
      </c>
      <c r="B211" s="6">
        <v>1560</v>
      </c>
      <c r="C211" s="6">
        <v>1545</v>
      </c>
      <c r="D211" s="4">
        <v>15</v>
      </c>
      <c r="E211" s="4">
        <v>295</v>
      </c>
      <c r="F211" s="4"/>
      <c r="G211" s="4">
        <f>E211*D211</f>
        <v>4425</v>
      </c>
    </row>
    <row r="212" spans="1:7" x14ac:dyDescent="0.25">
      <c r="A212" s="4" t="s">
        <v>172</v>
      </c>
      <c r="B212" s="4">
        <v>295</v>
      </c>
      <c r="C212" s="4">
        <v>295</v>
      </c>
      <c r="D212" s="4">
        <f>B212-C212</f>
        <v>0</v>
      </c>
      <c r="E212" s="4"/>
      <c r="F212" s="6">
        <v>1560</v>
      </c>
      <c r="G212" s="4">
        <f>F212*D212</f>
        <v>0</v>
      </c>
    </row>
    <row r="213" spans="1:7" ht="30" x14ac:dyDescent="0.25">
      <c r="A213" s="5" t="s">
        <v>173</v>
      </c>
      <c r="B213" s="4"/>
      <c r="C213" s="4"/>
      <c r="D213" s="4"/>
      <c r="E213" s="4"/>
      <c r="F213" s="4"/>
      <c r="G213" s="4">
        <f>G211+G212</f>
        <v>4425</v>
      </c>
    </row>
    <row r="216" spans="1:7" ht="30" x14ac:dyDescent="0.25">
      <c r="A216" s="4" t="s">
        <v>161</v>
      </c>
      <c r="B216" s="4" t="s">
        <v>166</v>
      </c>
      <c r="C216" s="4" t="s">
        <v>167</v>
      </c>
      <c r="D216" s="4" t="s">
        <v>168</v>
      </c>
      <c r="E216" s="5" t="s">
        <v>169</v>
      </c>
      <c r="F216" s="5" t="s">
        <v>174</v>
      </c>
      <c r="G216" s="5" t="s">
        <v>39</v>
      </c>
    </row>
    <row r="217" spans="1:7" x14ac:dyDescent="0.25">
      <c r="A217" s="4" t="s">
        <v>171</v>
      </c>
      <c r="B217" s="6">
        <v>625</v>
      </c>
      <c r="C217" s="6">
        <v>618</v>
      </c>
      <c r="D217" s="4">
        <v>7</v>
      </c>
      <c r="E217" s="4">
        <v>105</v>
      </c>
      <c r="F217" s="4"/>
      <c r="G217" s="4">
        <f>D217*E217</f>
        <v>735</v>
      </c>
    </row>
    <row r="218" spans="1:7" x14ac:dyDescent="0.25">
      <c r="A218" s="4" t="s">
        <v>172</v>
      </c>
      <c r="B218" s="4">
        <v>105</v>
      </c>
      <c r="C218" s="4">
        <v>105</v>
      </c>
      <c r="D218" s="4"/>
      <c r="E218" s="4"/>
      <c r="F218" s="6">
        <v>625</v>
      </c>
      <c r="G218" s="4">
        <f>F218*D218</f>
        <v>0</v>
      </c>
    </row>
    <row r="219" spans="1:7" ht="30" x14ac:dyDescent="0.25">
      <c r="A219" s="5" t="s">
        <v>173</v>
      </c>
      <c r="B219" s="4"/>
      <c r="C219" s="4"/>
      <c r="D219" s="4"/>
      <c r="E219" s="4"/>
      <c r="F219" s="4"/>
      <c r="G219" s="4">
        <f>G218+G217</f>
        <v>735</v>
      </c>
    </row>
    <row r="222" spans="1:7" ht="30" x14ac:dyDescent="0.25">
      <c r="A222" s="5" t="s">
        <v>15</v>
      </c>
      <c r="B222" s="4" t="s">
        <v>166</v>
      </c>
      <c r="C222" s="4" t="s">
        <v>167</v>
      </c>
      <c r="D222" s="4" t="s">
        <v>168</v>
      </c>
      <c r="E222" s="5" t="s">
        <v>169</v>
      </c>
      <c r="F222" s="5" t="s">
        <v>174</v>
      </c>
      <c r="G222" s="5" t="s">
        <v>39</v>
      </c>
    </row>
    <row r="223" spans="1:7" x14ac:dyDescent="0.25">
      <c r="A223" s="4" t="s">
        <v>171</v>
      </c>
      <c r="B223" s="6">
        <v>128125</v>
      </c>
      <c r="C223" s="6">
        <v>100000</v>
      </c>
      <c r="D223" s="4"/>
      <c r="E223" s="4"/>
      <c r="F223" s="4"/>
      <c r="G223" s="6">
        <f>B223-C223</f>
        <v>28125</v>
      </c>
    </row>
    <row r="224" spans="1:7" x14ac:dyDescent="0.25">
      <c r="A224" s="4" t="s">
        <v>172</v>
      </c>
      <c r="B224" s="6">
        <v>625</v>
      </c>
      <c r="C224" s="6">
        <v>500</v>
      </c>
      <c r="D224" s="6">
        <f>C224-B224</f>
        <v>-125</v>
      </c>
      <c r="E224" s="4">
        <v>200</v>
      </c>
      <c r="F224" s="6"/>
      <c r="G224" s="4">
        <f>D224*E224</f>
        <v>-25000</v>
      </c>
    </row>
    <row r="225" spans="1:7" x14ac:dyDescent="0.25">
      <c r="A225" s="5" t="s">
        <v>175</v>
      </c>
      <c r="B225" s="6">
        <v>625</v>
      </c>
      <c r="C225" s="6">
        <v>618</v>
      </c>
      <c r="D225" s="6">
        <f>B225-C225</f>
        <v>7</v>
      </c>
      <c r="E225" s="4">
        <v>200</v>
      </c>
      <c r="F225" s="4"/>
      <c r="G225" s="4">
        <f>D225*E225</f>
        <v>1400</v>
      </c>
    </row>
    <row r="226" spans="1:7" ht="30" x14ac:dyDescent="0.25">
      <c r="A226" s="5" t="s">
        <v>173</v>
      </c>
      <c r="B226" s="4"/>
      <c r="C226" s="4"/>
      <c r="D226" s="4"/>
      <c r="E226" s="4"/>
      <c r="F226" s="4"/>
      <c r="G226" s="6">
        <f>G223+G224+G225</f>
        <v>4525</v>
      </c>
    </row>
  </sheetData>
  <mergeCells count="71">
    <mergeCell ref="A184:C184"/>
    <mergeCell ref="A185:C185"/>
    <mergeCell ref="A186:C186"/>
    <mergeCell ref="A178:C178"/>
    <mergeCell ref="A179:C179"/>
    <mergeCell ref="A180:C180"/>
    <mergeCell ref="A181:C181"/>
    <mergeCell ref="A182:C182"/>
    <mergeCell ref="A183:C183"/>
    <mergeCell ref="A177:C177"/>
    <mergeCell ref="A165:C165"/>
    <mergeCell ref="A166:C166"/>
    <mergeCell ref="A167:C167"/>
    <mergeCell ref="A168:C168"/>
    <mergeCell ref="A169:C169"/>
    <mergeCell ref="A170:C170"/>
    <mergeCell ref="A171:C171"/>
    <mergeCell ref="A173:E173"/>
    <mergeCell ref="A174:E174"/>
    <mergeCell ref="A175:C175"/>
    <mergeCell ref="A176:C176"/>
    <mergeCell ref="A164:C164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52:C152"/>
    <mergeCell ref="A98:B98"/>
    <mergeCell ref="D98:E98"/>
    <mergeCell ref="J98:K98"/>
    <mergeCell ref="A108:B108"/>
    <mergeCell ref="G109:H109"/>
    <mergeCell ref="D122:E122"/>
    <mergeCell ref="A147:F147"/>
    <mergeCell ref="A148:F148"/>
    <mergeCell ref="A149:F149"/>
    <mergeCell ref="A150:C150"/>
    <mergeCell ref="A151:C151"/>
    <mergeCell ref="D79:E80"/>
    <mergeCell ref="A80:B80"/>
    <mergeCell ref="G80:H80"/>
    <mergeCell ref="A90:B90"/>
    <mergeCell ref="D90:E90"/>
    <mergeCell ref="G90:H90"/>
    <mergeCell ref="F63:F64"/>
    <mergeCell ref="G63:G64"/>
    <mergeCell ref="H63:J63"/>
    <mergeCell ref="A70:B70"/>
    <mergeCell ref="G71:H72"/>
    <mergeCell ref="J72:K72"/>
    <mergeCell ref="A63:A64"/>
    <mergeCell ref="B63:B64"/>
    <mergeCell ref="C63:E63"/>
    <mergeCell ref="A50:B50"/>
    <mergeCell ref="A51:B51"/>
    <mergeCell ref="A52:B52"/>
    <mergeCell ref="A53:B53"/>
    <mergeCell ref="B56:C56"/>
    <mergeCell ref="A49:B49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6</vt:lpstr>
      <vt:lpstr>Ejercicio 7</vt:lpstr>
      <vt:lpstr>Ejercicio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2015-11-01T01:50:16Z</dcterms:created>
  <dcterms:modified xsi:type="dcterms:W3CDTF">2015-11-25T02:10:35Z</dcterms:modified>
</cp:coreProperties>
</file>