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970" windowHeight="6135" activeTab="2"/>
  </bookViews>
  <sheets>
    <sheet name="Ejer 1" sheetId="1" r:id="rId1"/>
    <sheet name="Ejer 2" sheetId="2" r:id="rId2"/>
    <sheet name="Ejer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E16" i="2"/>
  <c r="G16" i="2" s="1"/>
  <c r="F15" i="2"/>
  <c r="G15" i="2" s="1"/>
  <c r="E15" i="2"/>
  <c r="G9" i="1"/>
  <c r="G10" i="1" s="1"/>
  <c r="G8" i="1"/>
  <c r="G18" i="2" l="1"/>
  <c r="G11" i="1"/>
  <c r="G12" i="1" s="1"/>
  <c r="I55" i="3"/>
  <c r="I54" i="3"/>
  <c r="I53" i="3"/>
  <c r="I52" i="3"/>
  <c r="I51" i="3"/>
  <c r="G51" i="3"/>
  <c r="E51" i="3"/>
  <c r="E49" i="3"/>
  <c r="E50" i="3"/>
  <c r="C50" i="3"/>
  <c r="C49" i="3"/>
  <c r="E48" i="3"/>
  <c r="C48" i="3"/>
  <c r="E46" i="3"/>
  <c r="G44" i="3"/>
  <c r="E44" i="3"/>
  <c r="C46" i="3"/>
  <c r="C44" i="3"/>
  <c r="E42" i="3"/>
  <c r="C42" i="3"/>
  <c r="G40" i="3"/>
  <c r="E40" i="3"/>
  <c r="C40" i="3"/>
  <c r="G38" i="3"/>
  <c r="E38" i="3"/>
  <c r="C38" i="3"/>
  <c r="G36" i="3"/>
  <c r="E36" i="3"/>
  <c r="E35" i="3"/>
  <c r="E32" i="3"/>
  <c r="D32" i="3"/>
  <c r="C32" i="3"/>
  <c r="K26" i="3"/>
  <c r="D26" i="3"/>
  <c r="D25" i="3"/>
  <c r="D24" i="3"/>
  <c r="K20" i="3"/>
  <c r="K19" i="3"/>
  <c r="K18" i="3"/>
  <c r="J19" i="3"/>
  <c r="J18" i="3"/>
  <c r="I20" i="3"/>
  <c r="J20" i="3"/>
  <c r="G19" i="3"/>
  <c r="G18" i="3"/>
</calcChain>
</file>

<file path=xl/sharedStrings.xml><?xml version="1.0" encoding="utf-8"?>
<sst xmlns="http://schemas.openxmlformats.org/spreadsheetml/2006/main" count="87" uniqueCount="77">
  <si>
    <t>12.- Calcule el salario diario integrado para efectos del IMSS. El trabajador tiene un salario de 750 semanales, la empresa le otorga 15 dias de aguinaldo, 25% de prima vacacional, considerando que el obrero tiene 10 dias de vacaciones, vale de comedor sin costo para eltrabajador por $40 pesos diarios, vales de despensa por $500 al mes, fondo de ahorro del 7% sobre el salario del trabajador, aportando el patron y el obrero la misma cantidad.</t>
  </si>
  <si>
    <t>13.- Con base en los siguentes datos, determine la cuota por hora de mano de obra que se aplicara a los costos de produccion: La madrina, S.A. ubicada en el Distrito Federal, tiene contratados a 15 obreros para sus procesos productivos, bajo las siguentes condiciones:</t>
  </si>
  <si>
    <t>A)</t>
  </si>
  <si>
    <t>salario diario $ 100</t>
  </si>
  <si>
    <t>B)</t>
  </si>
  <si>
    <t xml:space="preserve">Jornada de trabajo de 8 horas diarias de lunes a viernes </t>
  </si>
  <si>
    <t>C)</t>
  </si>
  <si>
    <t>Vacaciones de 12 dias al año con una prima vacacional del 40%</t>
  </si>
  <si>
    <t>D)</t>
  </si>
  <si>
    <t xml:space="preserve"> aguinaldo de 20 dias </t>
  </si>
  <si>
    <t>E)</t>
  </si>
  <si>
    <t xml:space="preserve"> Fondo de ahorro del 10% sobre el salario. El patron aporta la misma cantidad que los obrero.</t>
  </si>
  <si>
    <t>F)</t>
  </si>
  <si>
    <t>La empresa esta clasificada para prima de riesgos de trabajo en clase III, con un porcentaje de 2.59840</t>
  </si>
  <si>
    <t>G)</t>
  </si>
  <si>
    <t>Considernado que se otorgaran los dias de descanso obligatorio y que se dan vacaciones las dos ultimas semanas de diciembre, su calendario laboral se determino en 240 dias</t>
  </si>
  <si>
    <t>360 IMPORTE DIARIO</t>
  </si>
  <si>
    <t>PRIMA VACAC.</t>
  </si>
  <si>
    <t>AGUINALDO</t>
  </si>
  <si>
    <t>IMSS</t>
  </si>
  <si>
    <t>SALARIO BASE DE COTIZACION</t>
  </si>
  <si>
    <t>PRIMA VACACION</t>
  </si>
  <si>
    <t xml:space="preserve">SALARIO  DIARIO </t>
  </si>
  <si>
    <t>FONDO AHORRO</t>
  </si>
  <si>
    <t>DIARIO</t>
  </si>
  <si>
    <t>OBRERO</t>
  </si>
  <si>
    <t xml:space="preserve">PATRON </t>
  </si>
  <si>
    <t>SALARIO</t>
  </si>
  <si>
    <t>CALCULO DE LAS CUOTAS OBRERO PATRONALES</t>
  </si>
  <si>
    <t>SALARIO BASE DEL CALCULO</t>
  </si>
  <si>
    <t>CUOTA PATRONAL</t>
  </si>
  <si>
    <t>CUOTA OBRERA</t>
  </si>
  <si>
    <t>1.- RIESGO DE TRABAJO</t>
  </si>
  <si>
    <t>2.- ENFERMEDAD Y MATERNIDAD</t>
  </si>
  <si>
    <t>ESPECIE</t>
  </si>
  <si>
    <t>INGRESO HASTA 3 SMG</t>
  </si>
  <si>
    <t>EXCEDENTE DE 3 SMG</t>
  </si>
  <si>
    <t>%</t>
  </si>
  <si>
    <t>$</t>
  </si>
  <si>
    <t>DINERO</t>
  </si>
  <si>
    <t xml:space="preserve">3.- INVALIDEZ Y VIDA </t>
  </si>
  <si>
    <t>4.- GUARDERIAS</t>
  </si>
  <si>
    <t xml:space="preserve">ESPECIE </t>
  </si>
  <si>
    <t>5.- CESANTIA EN EDAD AVANZ Y V.</t>
  </si>
  <si>
    <t xml:space="preserve">SEGURO RETIRO </t>
  </si>
  <si>
    <t>OTROS CONCEPTOS</t>
  </si>
  <si>
    <t>INFONAVIT</t>
  </si>
  <si>
    <t>PRIMA ANTIGÜEDAD (12 DIAS X AÑO)</t>
  </si>
  <si>
    <t xml:space="preserve">IMPUESTOS S/ NOMINA </t>
  </si>
  <si>
    <t>TOTALES</t>
  </si>
  <si>
    <t>GASTOS DE FABRICACION</t>
  </si>
  <si>
    <t>COSTO DIARIO MANO DE OBRA</t>
  </si>
  <si>
    <t xml:space="preserve">SALARIO ANUAL </t>
  </si>
  <si>
    <t>SALARIO DIARIO SOBRE CALENDARIO LABORAL REAL 240 DS</t>
  </si>
  <si>
    <t>CUOTA POR HORA ( 8 HORAS)</t>
  </si>
  <si>
    <t>11.- Calcule el salario diario integrado para efectos del IMSS e infonavit para con siguentes datos: Piense que un obrero gana 2,500 al mes y sus prestaciones son de ley; 15 dias de aguinaldo y 25% de prima vacacional, considerando que el obrero tiene derecho a 15 dias de vacaciones.</t>
  </si>
  <si>
    <t>salario mensual X12 meses</t>
  </si>
  <si>
    <t>2500x12</t>
  </si>
  <si>
    <t>aguinaldo</t>
  </si>
  <si>
    <t>prima vacional</t>
  </si>
  <si>
    <t>SDI</t>
  </si>
  <si>
    <t>Salario mensual X  12 y entre 365</t>
  </si>
  <si>
    <t>o entre 360 (año comercial)</t>
  </si>
  <si>
    <t>CALCULE EL SALARIO DIARIO INTEGRADO PARA EFECTOS DEL IMSS</t>
  </si>
  <si>
    <t>salario minimo</t>
  </si>
  <si>
    <t>DIAS</t>
  </si>
  <si>
    <t>prima vacacional</t>
  </si>
  <si>
    <t xml:space="preserve">aguinaldo 15 dias </t>
  </si>
  <si>
    <t>Vales comedor</t>
  </si>
  <si>
    <t>Vales de despensa</t>
  </si>
  <si>
    <t>exento</t>
  </si>
  <si>
    <t xml:space="preserve">Fondo de Ahorro </t>
  </si>
  <si>
    <t>Cotizaciones</t>
  </si>
  <si>
    <t>SD</t>
  </si>
  <si>
    <t>Prima Vacacional</t>
  </si>
  <si>
    <t>Aguinaldo</t>
  </si>
  <si>
    <t>salario diario integrado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</si>
</sst>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_-* #,##0.0000_-;\-* #,##0.0000_-;_-* &quot;-&quot;??_-;_-@_-"/>
    <numFmt numFmtId="166" formatCode="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4" fontId="0" fillId="2" borderId="1" xfId="1" applyFont="1" applyFill="1" applyBorder="1"/>
    <xf numFmtId="9" fontId="0" fillId="2" borderId="1" xfId="1" applyNumberFormat="1" applyFont="1" applyFill="1" applyBorder="1"/>
    <xf numFmtId="44" fontId="0" fillId="2" borderId="1" xfId="0" applyNumberForma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0" fillId="3" borderId="1" xfId="0" applyNumberFormat="1" applyFill="1" applyBorder="1"/>
    <xf numFmtId="10" fontId="0" fillId="3" borderId="1" xfId="0" applyNumberFormat="1" applyFill="1" applyBorder="1"/>
    <xf numFmtId="9" fontId="0" fillId="3" borderId="1" xfId="0" applyNumberFormat="1" applyFill="1" applyBorder="1"/>
    <xf numFmtId="0" fontId="4" fillId="5" borderId="1" xfId="0" applyFont="1" applyFill="1" applyBorder="1" applyAlignment="1">
      <alignment horizontal="center"/>
    </xf>
    <xf numFmtId="44" fontId="0" fillId="5" borderId="1" xfId="0" applyNumberFormat="1" applyFill="1" applyBorder="1"/>
    <xf numFmtId="0" fontId="0" fillId="5" borderId="1" xfId="0" applyFill="1" applyBorder="1"/>
    <xf numFmtId="9" fontId="0" fillId="5" borderId="1" xfId="0" applyNumberFormat="1" applyFill="1" applyBorder="1"/>
    <xf numFmtId="10" fontId="0" fillId="5" borderId="1" xfId="0" applyNumberFormat="1" applyFill="1" applyBorder="1"/>
    <xf numFmtId="164" fontId="0" fillId="5" borderId="1" xfId="0" applyNumberFormat="1" applyFill="1" applyBorder="1"/>
    <xf numFmtId="0" fontId="4" fillId="2" borderId="1" xfId="0" applyFont="1" applyFill="1" applyBorder="1" applyAlignment="1">
      <alignment horizontal="center" vertical="center"/>
    </xf>
    <xf numFmtId="0" fontId="0" fillId="3" borderId="0" xfId="0" applyFill="1"/>
    <xf numFmtId="0" fontId="5" fillId="2" borderId="1" xfId="0" applyFont="1" applyFill="1" applyBorder="1" applyAlignment="1">
      <alignment horizontal="center"/>
    </xf>
    <xf numFmtId="0" fontId="0" fillId="2" borderId="5" xfId="0" applyFill="1" applyBorder="1"/>
    <xf numFmtId="44" fontId="3" fillId="2" borderId="4" xfId="0" applyNumberFormat="1" applyFont="1" applyFill="1" applyBorder="1"/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2" borderId="1" xfId="1" applyFont="1" applyFill="1" applyBorder="1"/>
    <xf numFmtId="44" fontId="3" fillId="2" borderId="1" xfId="0" applyNumberFormat="1" applyFont="1" applyFill="1" applyBorder="1"/>
    <xf numFmtId="0" fontId="6" fillId="2" borderId="0" xfId="0" applyFont="1" applyFill="1" applyAlignment="1">
      <alignment horizontal="center" wrapText="1"/>
    </xf>
    <xf numFmtId="43" fontId="0" fillId="2" borderId="1" xfId="2" applyFont="1" applyFill="1" applyBorder="1"/>
    <xf numFmtId="2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43" fontId="0" fillId="2" borderId="4" xfId="2" applyFont="1" applyFill="1" applyBorder="1"/>
    <xf numFmtId="165" fontId="0" fillId="2" borderId="5" xfId="0" applyNumberFormat="1" applyFill="1" applyBorder="1"/>
    <xf numFmtId="44" fontId="0" fillId="2" borderId="6" xfId="1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"/>
  <sheetViews>
    <sheetView workbookViewId="0">
      <selection activeCell="A3" sqref="A3:K6"/>
    </sheetView>
  </sheetViews>
  <sheetFormatPr baseColWidth="10" defaultRowHeight="15" x14ac:dyDescent="0.25"/>
  <cols>
    <col min="1" max="16384" width="11.42578125" style="1"/>
  </cols>
  <sheetData>
    <row r="3" spans="1:11" x14ac:dyDescent="0.25">
      <c r="A3" s="30" t="s">
        <v>55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8" spans="1:11" x14ac:dyDescent="0.25">
      <c r="C8" s="2" t="s">
        <v>56</v>
      </c>
      <c r="D8" s="2"/>
      <c r="E8" s="2"/>
      <c r="F8" s="2" t="s">
        <v>57</v>
      </c>
      <c r="G8" s="39">
        <f>2500*12</f>
        <v>30000</v>
      </c>
    </row>
    <row r="9" spans="1:11" x14ac:dyDescent="0.25">
      <c r="C9" s="2" t="s">
        <v>58</v>
      </c>
      <c r="D9" s="2"/>
      <c r="E9" s="2"/>
      <c r="F9" s="2"/>
      <c r="G9" s="10">
        <f>G8/365*15</f>
        <v>1232.8767123287671</v>
      </c>
    </row>
    <row r="10" spans="1:11" x14ac:dyDescent="0.25">
      <c r="C10" s="2" t="s">
        <v>59</v>
      </c>
      <c r="D10" s="2"/>
      <c r="E10" s="2"/>
      <c r="F10" s="2"/>
      <c r="G10" s="10">
        <f>G9*0.25</f>
        <v>308.21917808219177</v>
      </c>
    </row>
    <row r="11" spans="1:11" x14ac:dyDescent="0.25">
      <c r="C11" s="2"/>
      <c r="D11" s="2"/>
      <c r="E11" s="2"/>
      <c r="F11" s="2"/>
      <c r="G11" s="10">
        <f>SUM(G8:G10)</f>
        <v>31541.095890410961</v>
      </c>
    </row>
    <row r="12" spans="1:11" x14ac:dyDescent="0.25">
      <c r="C12" s="11" t="s">
        <v>60</v>
      </c>
      <c r="D12" s="2"/>
      <c r="E12" s="2"/>
      <c r="F12" s="2"/>
      <c r="G12" s="40">
        <f>G11/245</f>
        <v>128.73916689963659</v>
      </c>
    </row>
  </sheetData>
  <mergeCells count="1">
    <mergeCell ref="A3: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workbookViewId="0">
      <selection activeCell="C39" sqref="C39"/>
    </sheetView>
  </sheetViews>
  <sheetFormatPr baseColWidth="10" defaultRowHeight="15" x14ac:dyDescent="0.25"/>
  <cols>
    <col min="1" max="1" width="11.42578125" style="1"/>
    <col min="2" max="2" width="18.7109375" style="1" customWidth="1"/>
    <col min="3" max="3" width="16.5703125" style="1" customWidth="1"/>
    <col min="4" max="16384" width="11.42578125" style="1"/>
  </cols>
  <sheetData>
    <row r="3" spans="1:10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25">
      <c r="B8" s="1" t="s">
        <v>61</v>
      </c>
    </row>
    <row r="9" spans="1:10" x14ac:dyDescent="0.25">
      <c r="B9" s="1" t="s">
        <v>62</v>
      </c>
    </row>
    <row r="12" spans="1:10" x14ac:dyDescent="0.25">
      <c r="B12" s="41" t="s">
        <v>63</v>
      </c>
      <c r="C12" s="41"/>
      <c r="D12" s="41"/>
      <c r="E12" s="41"/>
      <c r="F12" s="41"/>
      <c r="G12" s="41"/>
    </row>
    <row r="14" spans="1:10" ht="15.75" x14ac:dyDescent="0.25">
      <c r="B14" s="2"/>
      <c r="C14" s="50" t="s">
        <v>64</v>
      </c>
      <c r="D14" s="50" t="s">
        <v>65</v>
      </c>
      <c r="E14" s="2"/>
      <c r="F14" s="2"/>
      <c r="G14" s="2"/>
    </row>
    <row r="15" spans="1:10" x14ac:dyDescent="0.25">
      <c r="B15" s="11" t="s">
        <v>66</v>
      </c>
      <c r="C15" s="42">
        <v>107.14</v>
      </c>
      <c r="D15" s="42">
        <v>10</v>
      </c>
      <c r="E15" s="43">
        <f>C15*D15</f>
        <v>1071.4000000000001</v>
      </c>
      <c r="F15" s="42">
        <f>E15*0.25</f>
        <v>267.85000000000002</v>
      </c>
      <c r="G15" s="44">
        <f>F15/365</f>
        <v>0.73383561643835626</v>
      </c>
    </row>
    <row r="16" spans="1:10" x14ac:dyDescent="0.25">
      <c r="B16" s="11" t="s">
        <v>67</v>
      </c>
      <c r="C16" s="42">
        <v>107.14</v>
      </c>
      <c r="D16" s="42">
        <v>15</v>
      </c>
      <c r="E16" s="43">
        <f>C16*D16</f>
        <v>1607.1</v>
      </c>
      <c r="F16" s="45"/>
      <c r="G16" s="44">
        <f>E16/365</f>
        <v>4.4030136986301365</v>
      </c>
    </row>
    <row r="17" spans="2:7" ht="15.75" thickBot="1" x14ac:dyDescent="0.3">
      <c r="B17" s="11" t="s">
        <v>68</v>
      </c>
      <c r="C17" s="42">
        <v>40</v>
      </c>
      <c r="D17" s="2"/>
      <c r="E17" s="2"/>
      <c r="F17" s="45"/>
      <c r="G17" s="46">
        <v>40</v>
      </c>
    </row>
    <row r="18" spans="2:7" ht="15.75" thickTop="1" x14ac:dyDescent="0.25">
      <c r="B18" s="11"/>
      <c r="C18" s="2"/>
      <c r="D18" s="2"/>
      <c r="E18" s="2"/>
      <c r="F18" s="45"/>
      <c r="G18" s="47">
        <f>SUM(G15:G17)</f>
        <v>45.136849315068496</v>
      </c>
    </row>
    <row r="19" spans="2:7" x14ac:dyDescent="0.25">
      <c r="B19" s="11" t="s">
        <v>69</v>
      </c>
      <c r="C19" s="11" t="s">
        <v>70</v>
      </c>
      <c r="D19" s="2"/>
      <c r="E19" s="2"/>
      <c r="F19" s="45"/>
      <c r="G19" s="44"/>
    </row>
    <row r="20" spans="2:7" x14ac:dyDescent="0.25">
      <c r="B20" s="11" t="s">
        <v>71</v>
      </c>
      <c r="C20" s="11" t="s">
        <v>70</v>
      </c>
      <c r="D20" s="2"/>
      <c r="E20" s="2"/>
      <c r="F20" s="45"/>
      <c r="G20" s="44"/>
    </row>
    <row r="21" spans="2:7" x14ac:dyDescent="0.25">
      <c r="B21" s="11" t="s">
        <v>19</v>
      </c>
      <c r="C21" s="11" t="s">
        <v>72</v>
      </c>
      <c r="D21" s="2"/>
      <c r="E21" s="2"/>
      <c r="F21" s="2"/>
      <c r="G21" s="2"/>
    </row>
    <row r="22" spans="2:7" x14ac:dyDescent="0.25">
      <c r="B22" s="2"/>
      <c r="C22" s="11" t="s">
        <v>73</v>
      </c>
      <c r="D22" s="2">
        <v>107.14</v>
      </c>
      <c r="E22" s="2"/>
      <c r="F22" s="2"/>
      <c r="G22" s="2"/>
    </row>
    <row r="23" spans="2:7" x14ac:dyDescent="0.25">
      <c r="B23" s="2"/>
      <c r="C23" s="11" t="s">
        <v>74</v>
      </c>
      <c r="D23" s="44">
        <v>0.73380000000000001</v>
      </c>
      <c r="E23" s="2"/>
      <c r="F23" s="2"/>
      <c r="G23" s="2"/>
    </row>
    <row r="24" spans="2:7" x14ac:dyDescent="0.25">
      <c r="B24" s="2"/>
      <c r="C24" s="11" t="s">
        <v>75</v>
      </c>
      <c r="D24" s="2">
        <v>4.4029999999999996</v>
      </c>
      <c r="E24" s="2"/>
      <c r="F24" s="2"/>
      <c r="G24" s="2"/>
    </row>
    <row r="25" spans="2:7" ht="15.75" thickBot="1" x14ac:dyDescent="0.3">
      <c r="B25" s="2"/>
      <c r="C25" s="11" t="s">
        <v>68</v>
      </c>
      <c r="D25" s="46">
        <v>40</v>
      </c>
      <c r="E25" s="2"/>
      <c r="F25" s="2"/>
      <c r="G25" s="2"/>
    </row>
    <row r="26" spans="2:7" ht="31.5" thickTop="1" thickBot="1" x14ac:dyDescent="0.3">
      <c r="B26" s="6"/>
      <c r="C26" s="51" t="s">
        <v>76</v>
      </c>
      <c r="D26" s="48">
        <f>SUM(D22:D25)</f>
        <v>152.27680000000001</v>
      </c>
      <c r="E26" s="6"/>
      <c r="F26" s="6"/>
      <c r="G26" s="6"/>
    </row>
    <row r="27" spans="2:7" ht="15.75" thickTop="1" x14ac:dyDescent="0.25">
      <c r="B27" s="6"/>
      <c r="C27" s="6"/>
      <c r="D27" s="49"/>
      <c r="E27" s="6"/>
      <c r="F27" s="6"/>
      <c r="G27" s="6"/>
    </row>
  </sheetData>
  <mergeCells count="2">
    <mergeCell ref="A3:J7"/>
    <mergeCell ref="B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0"/>
  <sheetViews>
    <sheetView tabSelected="1" workbookViewId="0">
      <selection activeCell="A3" sqref="A3:O6"/>
    </sheetView>
  </sheetViews>
  <sheetFormatPr baseColWidth="10" defaultRowHeight="15" x14ac:dyDescent="0.25"/>
  <cols>
    <col min="1" max="1" width="5.42578125" style="1" customWidth="1"/>
    <col min="2" max="2" width="32.5703125" style="1" customWidth="1"/>
    <col min="3" max="3" width="16" style="1" customWidth="1"/>
    <col min="4" max="4" width="15.85546875" style="1" customWidth="1"/>
    <col min="5" max="5" width="13.7109375" style="1" customWidth="1"/>
    <col min="6" max="6" width="15.140625" style="1" customWidth="1"/>
    <col min="7" max="7" width="17" style="1" customWidth="1"/>
    <col min="8" max="9" width="13.5703125" style="1" customWidth="1"/>
    <col min="10" max="10" width="15.28515625" style="1" customWidth="1"/>
    <col min="11" max="11" width="12.7109375" style="1" customWidth="1"/>
    <col min="12" max="16384" width="11.42578125" style="1"/>
  </cols>
  <sheetData>
    <row r="3" spans="1:1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x14ac:dyDescent="0.25">
      <c r="A7" s="1" t="s">
        <v>2</v>
      </c>
      <c r="B7" s="1" t="s">
        <v>3</v>
      </c>
    </row>
    <row r="8" spans="1:15" x14ac:dyDescent="0.25">
      <c r="A8" s="1" t="s">
        <v>4</v>
      </c>
      <c r="B8" s="1" t="s">
        <v>5</v>
      </c>
    </row>
    <row r="9" spans="1:15" x14ac:dyDescent="0.25">
      <c r="A9" s="1" t="s">
        <v>6</v>
      </c>
      <c r="B9" s="1" t="s">
        <v>7</v>
      </c>
    </row>
    <row r="10" spans="1:15" x14ac:dyDescent="0.25">
      <c r="A10" s="1" t="s">
        <v>8</v>
      </c>
      <c r="B10" s="1" t="s">
        <v>9</v>
      </c>
    </row>
    <row r="11" spans="1:15" x14ac:dyDescent="0.25">
      <c r="A11" s="1" t="s">
        <v>10</v>
      </c>
      <c r="B11" s="1" t="s">
        <v>11</v>
      </c>
    </row>
    <row r="12" spans="1:15" x14ac:dyDescent="0.25">
      <c r="A12" s="1" t="s">
        <v>12</v>
      </c>
      <c r="B12" s="1" t="s">
        <v>13</v>
      </c>
    </row>
    <row r="13" spans="1:15" x14ac:dyDescent="0.25">
      <c r="A13" s="1" t="s">
        <v>14</v>
      </c>
      <c r="B13" s="1" t="s">
        <v>15</v>
      </c>
    </row>
    <row r="17" spans="2:17" ht="39" customHeight="1" x14ac:dyDescent="0.25">
      <c r="B17" s="13"/>
      <c r="C17" s="13"/>
      <c r="D17" s="13" t="s">
        <v>22</v>
      </c>
      <c r="E17" s="13" t="s">
        <v>24</v>
      </c>
      <c r="F17" s="13"/>
      <c r="G17" s="13"/>
      <c r="H17" s="13"/>
      <c r="I17" s="13" t="s">
        <v>25</v>
      </c>
      <c r="J17" s="13" t="s">
        <v>26</v>
      </c>
      <c r="K17" s="13" t="s">
        <v>16</v>
      </c>
      <c r="L17" s="3"/>
      <c r="M17" s="3"/>
      <c r="N17" s="3"/>
      <c r="O17" s="3"/>
      <c r="P17" s="3"/>
      <c r="Q17" s="3"/>
    </row>
    <row r="18" spans="2:17" x14ac:dyDescent="0.25">
      <c r="B18" s="2" t="s">
        <v>17</v>
      </c>
      <c r="C18" s="2"/>
      <c r="D18" s="8">
        <v>100</v>
      </c>
      <c r="E18" s="8">
        <v>12</v>
      </c>
      <c r="F18" s="8"/>
      <c r="G18" s="8">
        <f>D18*E18</f>
        <v>1200</v>
      </c>
      <c r="H18" s="9">
        <v>0.4</v>
      </c>
      <c r="I18" s="9"/>
      <c r="J18" s="8">
        <f>G18*H18</f>
        <v>480</v>
      </c>
      <c r="K18" s="8">
        <f>J18/365</f>
        <v>1.3150684931506849</v>
      </c>
      <c r="L18" s="3"/>
      <c r="M18" s="3"/>
      <c r="N18" s="3"/>
      <c r="O18" s="3"/>
      <c r="P18" s="3"/>
      <c r="Q18" s="3"/>
    </row>
    <row r="19" spans="2:17" x14ac:dyDescent="0.25">
      <c r="B19" s="2" t="s">
        <v>18</v>
      </c>
      <c r="C19" s="2"/>
      <c r="D19" s="8">
        <v>100</v>
      </c>
      <c r="E19" s="8">
        <v>20</v>
      </c>
      <c r="F19" s="8"/>
      <c r="G19" s="8">
        <f>D19*E19</f>
        <v>2000</v>
      </c>
      <c r="H19" s="8"/>
      <c r="I19" s="8"/>
      <c r="J19" s="8">
        <f>G19</f>
        <v>2000</v>
      </c>
      <c r="K19" s="8">
        <f>J19/365</f>
        <v>5.4794520547945202</v>
      </c>
      <c r="L19" s="3"/>
      <c r="M19" s="3"/>
      <c r="N19" s="3"/>
      <c r="O19" s="3"/>
      <c r="P19" s="3"/>
      <c r="Q19" s="3"/>
    </row>
    <row r="20" spans="2:17" x14ac:dyDescent="0.25">
      <c r="B20" s="2" t="s">
        <v>23</v>
      </c>
      <c r="C20" s="2"/>
      <c r="D20" s="8">
        <v>100</v>
      </c>
      <c r="E20" s="8"/>
      <c r="F20" s="8"/>
      <c r="G20" s="8"/>
      <c r="H20" s="9">
        <v>0.1</v>
      </c>
      <c r="I20" s="8">
        <f>D20*H20</f>
        <v>10</v>
      </c>
      <c r="J20" s="8">
        <f>H20*D20</f>
        <v>10</v>
      </c>
      <c r="K20" s="8">
        <f>I20+J20</f>
        <v>20</v>
      </c>
      <c r="L20" s="3"/>
      <c r="M20" s="3"/>
      <c r="N20" s="3"/>
      <c r="O20" s="3"/>
      <c r="P20" s="3"/>
      <c r="Q20" s="3"/>
    </row>
    <row r="21" spans="2:17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3"/>
      <c r="M21" s="3"/>
      <c r="N21" s="3"/>
      <c r="O21" s="3"/>
      <c r="P21" s="3"/>
      <c r="Q21" s="3"/>
    </row>
    <row r="22" spans="2:17" ht="36" customHeight="1" x14ac:dyDescent="0.25">
      <c r="B22" s="2" t="s">
        <v>19</v>
      </c>
      <c r="C22" s="7" t="s">
        <v>20</v>
      </c>
      <c r="D22" s="2"/>
      <c r="E22" s="2"/>
      <c r="F22" s="2"/>
      <c r="G22" s="2"/>
      <c r="H22" s="2"/>
      <c r="I22" s="2"/>
      <c r="J22" s="2"/>
      <c r="K22" s="2"/>
      <c r="L22" s="3"/>
      <c r="M22" s="3"/>
      <c r="N22" s="3"/>
      <c r="O22" s="3"/>
      <c r="P22" s="3"/>
      <c r="Q22" s="3"/>
    </row>
    <row r="23" spans="2:17" x14ac:dyDescent="0.25">
      <c r="B23" s="2"/>
      <c r="C23" s="2" t="s">
        <v>27</v>
      </c>
      <c r="D23" s="2">
        <v>100</v>
      </c>
      <c r="E23" s="2"/>
      <c r="F23" s="2"/>
      <c r="G23" s="2"/>
      <c r="H23" s="2"/>
      <c r="I23" s="2"/>
      <c r="J23" s="2"/>
      <c r="K23" s="2"/>
      <c r="L23" s="3"/>
      <c r="M23" s="3"/>
      <c r="N23" s="3"/>
      <c r="O23" s="3"/>
      <c r="P23" s="3"/>
      <c r="Q23" s="3"/>
    </row>
    <row r="24" spans="2:17" x14ac:dyDescent="0.25">
      <c r="B24" s="2"/>
      <c r="C24" s="2" t="s">
        <v>21</v>
      </c>
      <c r="D24" s="10">
        <f>K18</f>
        <v>1.3150684931506849</v>
      </c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  <c r="P24" s="3"/>
      <c r="Q24" s="3"/>
    </row>
    <row r="25" spans="2:17" x14ac:dyDescent="0.25">
      <c r="B25" s="2"/>
      <c r="C25" s="2" t="s">
        <v>18</v>
      </c>
      <c r="D25" s="10">
        <f>K19</f>
        <v>5.4794520547945202</v>
      </c>
      <c r="E25" s="2"/>
      <c r="F25" s="2"/>
      <c r="G25" s="2"/>
      <c r="H25" s="2"/>
      <c r="I25" s="2"/>
      <c r="J25" s="2"/>
      <c r="K25" s="2"/>
      <c r="L25" s="3"/>
      <c r="M25" s="3"/>
      <c r="N25" s="3"/>
      <c r="O25" s="3"/>
      <c r="P25" s="3"/>
      <c r="Q25" s="3"/>
    </row>
    <row r="26" spans="2:17" x14ac:dyDescent="0.25">
      <c r="B26" s="2"/>
      <c r="C26" s="2"/>
      <c r="D26" s="10">
        <f>D23+D24+D25</f>
        <v>106.79452054794521</v>
      </c>
      <c r="E26" s="2"/>
      <c r="F26" s="2"/>
      <c r="G26" s="2"/>
      <c r="H26" s="2"/>
      <c r="I26" s="2"/>
      <c r="J26" s="2"/>
      <c r="K26" s="10">
        <f>D26</f>
        <v>106.79452054794521</v>
      </c>
      <c r="L26" s="3"/>
      <c r="M26" s="3"/>
      <c r="N26" s="3"/>
      <c r="O26" s="3"/>
      <c r="P26" s="3"/>
      <c r="Q26" s="3"/>
    </row>
    <row r="29" spans="2:17" x14ac:dyDescent="0.25"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</row>
    <row r="30" spans="2:17" ht="41.25" customHeight="1" x14ac:dyDescent="0.25">
      <c r="B30" s="11"/>
      <c r="C30" s="12" t="s">
        <v>29</v>
      </c>
      <c r="D30" s="33" t="s">
        <v>30</v>
      </c>
      <c r="E30" s="34"/>
      <c r="F30" s="35" t="s">
        <v>31</v>
      </c>
      <c r="G30" s="36"/>
      <c r="H30" s="11"/>
      <c r="I30" s="2"/>
      <c r="J30" s="3"/>
      <c r="K30" s="3"/>
      <c r="L30" s="3"/>
    </row>
    <row r="31" spans="2:17" ht="15.75" x14ac:dyDescent="0.25">
      <c r="B31" s="11" t="s">
        <v>32</v>
      </c>
      <c r="C31" s="2"/>
      <c r="D31" s="15" t="s">
        <v>37</v>
      </c>
      <c r="E31" s="15" t="s">
        <v>38</v>
      </c>
      <c r="F31" s="19" t="s">
        <v>37</v>
      </c>
      <c r="G31" s="19" t="s">
        <v>38</v>
      </c>
      <c r="H31" s="2"/>
      <c r="I31" s="2"/>
      <c r="J31" s="3"/>
      <c r="K31" s="3"/>
      <c r="L31" s="3"/>
    </row>
    <row r="32" spans="2:17" x14ac:dyDescent="0.25">
      <c r="B32" s="2"/>
      <c r="C32" s="10">
        <f>K26</f>
        <v>106.79452054794521</v>
      </c>
      <c r="D32" s="4">
        <f>2.5984%</f>
        <v>2.5983999999999997E-2</v>
      </c>
      <c r="E32" s="16">
        <f>C32*D32</f>
        <v>2.7749488219178082</v>
      </c>
      <c r="F32" s="20"/>
      <c r="G32" s="21"/>
      <c r="H32" s="2"/>
      <c r="I32" s="2"/>
      <c r="J32" s="3"/>
      <c r="K32" s="3"/>
      <c r="L32" s="3"/>
    </row>
    <row r="33" spans="2:12" x14ac:dyDescent="0.25">
      <c r="B33" s="11" t="s">
        <v>33</v>
      </c>
      <c r="C33" s="2"/>
      <c r="D33" s="4"/>
      <c r="E33" s="4"/>
      <c r="F33" s="21"/>
      <c r="G33" s="21"/>
      <c r="H33" s="2"/>
      <c r="I33" s="2"/>
      <c r="J33" s="3"/>
      <c r="K33" s="3"/>
      <c r="L33" s="3"/>
    </row>
    <row r="34" spans="2:12" x14ac:dyDescent="0.25">
      <c r="B34" s="14" t="s">
        <v>34</v>
      </c>
      <c r="C34" s="2"/>
      <c r="D34" s="4"/>
      <c r="E34" s="4"/>
      <c r="F34" s="21"/>
      <c r="G34" s="21"/>
      <c r="H34" s="2"/>
      <c r="I34" s="2"/>
      <c r="J34" s="3"/>
      <c r="K34" s="3"/>
      <c r="L34" s="3"/>
    </row>
    <row r="35" spans="2:12" x14ac:dyDescent="0.25">
      <c r="B35" s="2" t="s">
        <v>35</v>
      </c>
      <c r="C35" s="8">
        <v>100</v>
      </c>
      <c r="D35" s="17">
        <v>0.13900000000000001</v>
      </c>
      <c r="E35" s="16">
        <f>C35*D35</f>
        <v>13.900000000000002</v>
      </c>
      <c r="F35" s="21"/>
      <c r="G35" s="21"/>
      <c r="H35" s="2"/>
      <c r="I35" s="2"/>
      <c r="J35" s="3"/>
      <c r="K35" s="3"/>
      <c r="L35" s="3"/>
    </row>
    <row r="36" spans="2:12" x14ac:dyDescent="0.25">
      <c r="B36" s="2" t="s">
        <v>36</v>
      </c>
      <c r="C36" s="2"/>
      <c r="D36" s="18">
        <v>0.06</v>
      </c>
      <c r="E36" s="16">
        <f>C35*D36</f>
        <v>6</v>
      </c>
      <c r="F36" s="22">
        <v>0.02</v>
      </c>
      <c r="G36" s="20">
        <f>C35*F36</f>
        <v>2</v>
      </c>
      <c r="H36" s="2"/>
      <c r="I36" s="2"/>
      <c r="J36" s="3"/>
      <c r="K36" s="3"/>
      <c r="L36" s="3"/>
    </row>
    <row r="37" spans="2:12" x14ac:dyDescent="0.25">
      <c r="B37" s="14" t="s">
        <v>39</v>
      </c>
      <c r="C37" s="2"/>
      <c r="D37" s="4"/>
      <c r="E37" s="4"/>
      <c r="F37" s="21"/>
      <c r="G37" s="21"/>
      <c r="H37" s="2"/>
      <c r="I37" s="2"/>
      <c r="J37" s="3"/>
      <c r="K37" s="3"/>
      <c r="L37" s="3"/>
    </row>
    <row r="38" spans="2:12" x14ac:dyDescent="0.25">
      <c r="B38" s="2" t="s">
        <v>30</v>
      </c>
      <c r="C38" s="10">
        <f>K26</f>
        <v>106.79452054794521</v>
      </c>
      <c r="D38" s="18">
        <v>0.7</v>
      </c>
      <c r="E38" s="16">
        <f>C38*D38</f>
        <v>74.756164383561639</v>
      </c>
      <c r="F38" s="22">
        <v>0.25</v>
      </c>
      <c r="G38" s="20">
        <f>C38*F38</f>
        <v>26.698630136986303</v>
      </c>
      <c r="H38" s="2"/>
      <c r="I38" s="2"/>
      <c r="J38" s="3"/>
      <c r="K38" s="3"/>
      <c r="L38" s="3"/>
    </row>
    <row r="39" spans="2:12" x14ac:dyDescent="0.25">
      <c r="B39" s="11" t="s">
        <v>40</v>
      </c>
      <c r="C39" s="2"/>
      <c r="D39" s="4"/>
      <c r="E39" s="4"/>
      <c r="F39" s="21"/>
      <c r="G39" s="21"/>
      <c r="H39" s="2"/>
      <c r="I39" s="2"/>
      <c r="J39" s="3"/>
      <c r="K39" s="3"/>
      <c r="L39" s="3"/>
    </row>
    <row r="40" spans="2:12" x14ac:dyDescent="0.25">
      <c r="B40" s="14" t="s">
        <v>39</v>
      </c>
      <c r="C40" s="10">
        <f>K26</f>
        <v>106.79452054794521</v>
      </c>
      <c r="D40" s="17">
        <v>1.7500000000000002E-2</v>
      </c>
      <c r="E40" s="16">
        <f>C40*D40</f>
        <v>1.8689041095890413</v>
      </c>
      <c r="F40" s="24">
        <v>6.2500000000000003E-3</v>
      </c>
      <c r="G40" s="20">
        <f>C40*F40</f>
        <v>0.66746575342465764</v>
      </c>
      <c r="H40" s="2"/>
      <c r="I40" s="2"/>
      <c r="J40" s="3"/>
      <c r="K40" s="3"/>
      <c r="L40" s="3"/>
    </row>
    <row r="41" spans="2:12" x14ac:dyDescent="0.25">
      <c r="B41" s="11" t="s">
        <v>41</v>
      </c>
      <c r="C41" s="2"/>
      <c r="D41" s="4"/>
      <c r="E41" s="4"/>
      <c r="F41" s="21"/>
      <c r="G41" s="21"/>
      <c r="H41" s="2"/>
      <c r="I41" s="2"/>
      <c r="J41" s="3"/>
      <c r="K41" s="3"/>
      <c r="L41" s="3"/>
    </row>
    <row r="42" spans="2:12" x14ac:dyDescent="0.25">
      <c r="B42" s="14" t="s">
        <v>42</v>
      </c>
      <c r="C42" s="10">
        <f>K26</f>
        <v>106.79452054794521</v>
      </c>
      <c r="D42" s="17">
        <v>0.01</v>
      </c>
      <c r="E42" s="16">
        <f>C42*D42</f>
        <v>1.067945205479452</v>
      </c>
      <c r="F42" s="21"/>
      <c r="G42" s="21"/>
      <c r="H42" s="2"/>
      <c r="I42" s="2"/>
      <c r="J42" s="3"/>
      <c r="K42" s="3"/>
      <c r="L42" s="3"/>
    </row>
    <row r="43" spans="2:12" x14ac:dyDescent="0.25">
      <c r="B43" s="2" t="s">
        <v>43</v>
      </c>
      <c r="C43" s="2"/>
      <c r="D43" s="4"/>
      <c r="E43" s="4"/>
      <c r="F43" s="21"/>
      <c r="G43" s="21"/>
      <c r="H43" s="2"/>
      <c r="I43" s="2"/>
      <c r="J43" s="3"/>
      <c r="K43" s="3"/>
      <c r="L43" s="3"/>
    </row>
    <row r="44" spans="2:12" x14ac:dyDescent="0.25">
      <c r="B44" s="2" t="s">
        <v>39</v>
      </c>
      <c r="C44" s="10">
        <f>K26</f>
        <v>106.79452054794521</v>
      </c>
      <c r="D44" s="17">
        <v>3.15E-2</v>
      </c>
      <c r="E44" s="16">
        <f>C44*D44</f>
        <v>3.3640273972602741</v>
      </c>
      <c r="F44" s="23">
        <v>1.125E-2</v>
      </c>
      <c r="G44" s="20">
        <f>C44*F44</f>
        <v>1.2014383561643835</v>
      </c>
      <c r="H44" s="2"/>
      <c r="I44" s="2"/>
      <c r="J44" s="3"/>
      <c r="K44" s="3"/>
      <c r="L44" s="3"/>
    </row>
    <row r="45" spans="2:12" x14ac:dyDescent="0.25">
      <c r="B45" s="2" t="s">
        <v>44</v>
      </c>
      <c r="C45" s="2"/>
      <c r="D45" s="4"/>
      <c r="E45" s="4"/>
      <c r="F45" s="21"/>
      <c r="G45" s="21"/>
      <c r="H45" s="2"/>
      <c r="I45" s="2"/>
      <c r="J45" s="3"/>
      <c r="K45" s="3"/>
      <c r="L45" s="3"/>
    </row>
    <row r="46" spans="2:12" x14ac:dyDescent="0.25">
      <c r="B46" s="2" t="s">
        <v>39</v>
      </c>
      <c r="C46" s="10">
        <f>K26</f>
        <v>106.79452054794521</v>
      </c>
      <c r="D46" s="18">
        <v>0.02</v>
      </c>
      <c r="E46" s="16">
        <f>C46*D46</f>
        <v>2.1358904109589041</v>
      </c>
      <c r="F46" s="21"/>
      <c r="G46" s="21"/>
      <c r="H46" s="2"/>
      <c r="I46" s="2"/>
      <c r="J46" s="3"/>
      <c r="K46" s="3"/>
      <c r="L46" s="3"/>
    </row>
    <row r="47" spans="2:12" ht="36.75" customHeight="1" x14ac:dyDescent="0.25">
      <c r="B47" s="25" t="s">
        <v>45</v>
      </c>
      <c r="C47" s="2"/>
      <c r="D47" s="4"/>
      <c r="E47" s="4"/>
      <c r="F47" s="21"/>
      <c r="G47" s="21"/>
      <c r="H47" s="2"/>
      <c r="I47" s="2"/>
      <c r="J47" s="3"/>
      <c r="K47" s="3"/>
      <c r="L47" s="3"/>
    </row>
    <row r="48" spans="2:12" x14ac:dyDescent="0.25">
      <c r="B48" s="11" t="s">
        <v>46</v>
      </c>
      <c r="C48" s="10">
        <f>K26</f>
        <v>106.79452054794521</v>
      </c>
      <c r="D48" s="18">
        <v>0.05</v>
      </c>
      <c r="E48" s="16">
        <f>C48*D48</f>
        <v>5.3397260273972611</v>
      </c>
      <c r="F48" s="21"/>
      <c r="G48" s="21"/>
      <c r="H48" s="2"/>
      <c r="I48" s="2"/>
      <c r="J48" s="3"/>
      <c r="K48" s="3"/>
      <c r="L48" s="3"/>
    </row>
    <row r="49" spans="2:12" ht="27.75" customHeight="1" x14ac:dyDescent="0.25">
      <c r="B49" s="2" t="s">
        <v>47</v>
      </c>
      <c r="C49" s="2">
        <f>100*112</f>
        <v>11200</v>
      </c>
      <c r="D49" s="26">
        <v>365</v>
      </c>
      <c r="E49" s="4">
        <f>C49/D49</f>
        <v>30.684931506849313</v>
      </c>
      <c r="F49" s="21"/>
      <c r="G49" s="21"/>
      <c r="H49" s="37" t="s">
        <v>50</v>
      </c>
      <c r="I49" s="38"/>
      <c r="J49" s="3"/>
      <c r="K49" s="3"/>
      <c r="L49" s="3"/>
    </row>
    <row r="50" spans="2:12" x14ac:dyDescent="0.25">
      <c r="B50" s="2" t="s">
        <v>48</v>
      </c>
      <c r="C50" s="10">
        <f>K26</f>
        <v>106.79452054794521</v>
      </c>
      <c r="D50" s="17">
        <v>2.5000000000000001E-2</v>
      </c>
      <c r="E50" s="16">
        <f>C50*D50</f>
        <v>2.6698630136986305</v>
      </c>
      <c r="F50" s="21"/>
      <c r="G50" s="21"/>
      <c r="H50" s="2"/>
      <c r="I50" s="2"/>
      <c r="J50" s="3"/>
      <c r="K50" s="3"/>
      <c r="L50" s="3"/>
    </row>
    <row r="51" spans="2:12" ht="15.75" x14ac:dyDescent="0.25">
      <c r="B51" s="27" t="s">
        <v>49</v>
      </c>
      <c r="C51" s="2"/>
      <c r="D51" s="4"/>
      <c r="E51" s="16">
        <f>SUM(E32:E50)</f>
        <v>144.56240087671233</v>
      </c>
      <c r="F51" s="21"/>
      <c r="G51" s="21">
        <f>SUM(G32:G50)</f>
        <v>30.567534246575345</v>
      </c>
      <c r="H51" s="2"/>
      <c r="I51" s="10">
        <f>K26</f>
        <v>106.79452054794521</v>
      </c>
      <c r="J51" s="3"/>
      <c r="K51" s="3"/>
      <c r="L51" s="3"/>
    </row>
    <row r="52" spans="2:12" x14ac:dyDescent="0.25">
      <c r="B52" s="2" t="s">
        <v>51</v>
      </c>
      <c r="C52" s="2"/>
      <c r="D52" s="4"/>
      <c r="E52" s="4"/>
      <c r="F52" s="21"/>
      <c r="G52" s="21"/>
      <c r="H52" s="2"/>
      <c r="I52" s="10">
        <f>E51+G51+I51</f>
        <v>281.92445567123286</v>
      </c>
      <c r="J52" s="3"/>
      <c r="K52" s="3"/>
      <c r="L52" s="3"/>
    </row>
    <row r="53" spans="2:12" x14ac:dyDescent="0.25">
      <c r="B53" s="2" t="s">
        <v>52</v>
      </c>
      <c r="C53" s="2"/>
      <c r="D53" s="4"/>
      <c r="E53" s="4"/>
      <c r="F53" s="21"/>
      <c r="G53" s="21"/>
      <c r="H53" s="2"/>
      <c r="I53" s="10">
        <f>I52*365</f>
        <v>102902.42632</v>
      </c>
      <c r="J53" s="3"/>
      <c r="K53" s="3"/>
      <c r="L53" s="3"/>
    </row>
    <row r="54" spans="2:12" ht="27" customHeight="1" x14ac:dyDescent="0.25">
      <c r="B54" s="6" t="s">
        <v>53</v>
      </c>
      <c r="C54" s="2"/>
      <c r="D54" s="4"/>
      <c r="E54" s="4"/>
      <c r="F54" s="21"/>
      <c r="G54" s="21"/>
      <c r="H54" s="2"/>
      <c r="I54" s="10">
        <f>I53/240</f>
        <v>428.76010966666666</v>
      </c>
      <c r="J54" s="3"/>
      <c r="K54" s="3"/>
      <c r="L54" s="3"/>
    </row>
    <row r="55" spans="2:12" ht="15.75" thickBot="1" x14ac:dyDescent="0.3">
      <c r="B55" s="2" t="s">
        <v>54</v>
      </c>
      <c r="C55" s="2"/>
      <c r="D55" s="4"/>
      <c r="E55" s="4"/>
      <c r="F55" s="21"/>
      <c r="G55" s="21"/>
      <c r="H55" s="2"/>
      <c r="I55" s="29">
        <f>I54/8</f>
        <v>53.595013708333333</v>
      </c>
      <c r="J55" s="3"/>
      <c r="K55" s="3"/>
      <c r="L55" s="3"/>
    </row>
    <row r="56" spans="2:12" ht="15.75" thickTop="1" x14ac:dyDescent="0.25">
      <c r="B56" s="2"/>
      <c r="C56" s="2"/>
      <c r="D56" s="4"/>
      <c r="E56" s="4"/>
      <c r="F56" s="21"/>
      <c r="G56" s="21"/>
      <c r="H56" s="2"/>
      <c r="I56" s="28"/>
      <c r="J56" s="3"/>
      <c r="K56" s="3"/>
      <c r="L56" s="3"/>
    </row>
    <row r="57" spans="2:12" x14ac:dyDescent="0.25">
      <c r="B57" s="2"/>
      <c r="C57" s="2"/>
      <c r="D57" s="4"/>
      <c r="E57" s="4"/>
      <c r="F57" s="21"/>
      <c r="G57" s="21"/>
      <c r="H57" s="2"/>
      <c r="I57" s="2"/>
      <c r="J57" s="3"/>
      <c r="K57" s="3"/>
      <c r="L57" s="3"/>
    </row>
    <row r="58" spans="2:12" x14ac:dyDescent="0.25">
      <c r="B58" s="2"/>
      <c r="C58" s="2"/>
      <c r="D58" s="4"/>
      <c r="E58" s="4"/>
      <c r="F58" s="21"/>
      <c r="G58" s="21"/>
      <c r="H58" s="2"/>
      <c r="I58" s="2"/>
      <c r="J58" s="3"/>
      <c r="K58" s="3"/>
      <c r="L58" s="3"/>
    </row>
    <row r="59" spans="2:12" x14ac:dyDescent="0.25">
      <c r="B59" s="2"/>
      <c r="C59" s="2"/>
      <c r="D59" s="4"/>
      <c r="E59" s="4"/>
      <c r="F59" s="21"/>
      <c r="G59" s="21"/>
      <c r="H59" s="2"/>
      <c r="I59" s="2"/>
      <c r="J59" s="3"/>
      <c r="K59" s="3"/>
      <c r="L59" s="3"/>
    </row>
    <row r="60" spans="2:12" x14ac:dyDescent="0.25">
      <c r="B60" s="2"/>
      <c r="C60" s="2"/>
      <c r="D60" s="4"/>
      <c r="E60" s="4"/>
      <c r="F60" s="21"/>
      <c r="G60" s="21"/>
      <c r="H60" s="2"/>
      <c r="I60" s="2"/>
      <c r="J60" s="3"/>
      <c r="K60" s="3"/>
      <c r="L60" s="3"/>
    </row>
  </sheetData>
  <mergeCells count="5">
    <mergeCell ref="A3:O6"/>
    <mergeCell ref="B29:K29"/>
    <mergeCell ref="D30:E30"/>
    <mergeCell ref="F30:G30"/>
    <mergeCell ref="H49:I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 1</vt:lpstr>
      <vt:lpstr>Ejer 2</vt:lpstr>
      <vt:lpstr>Ejer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ALUMNOS</dc:creator>
  <cp:lastModifiedBy>Eduardo</cp:lastModifiedBy>
  <dcterms:created xsi:type="dcterms:W3CDTF">2015-10-01T19:35:50Z</dcterms:created>
  <dcterms:modified xsi:type="dcterms:W3CDTF">2015-10-04T00:24:34Z</dcterms:modified>
</cp:coreProperties>
</file>