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uxuliar\Downloads\"/>
    </mc:Choice>
  </mc:AlternateContent>
  <bookViews>
    <workbookView xWindow="0" yWindow="0" windowWidth="12390" windowHeight="4650"/>
  </bookViews>
  <sheets>
    <sheet name="Ejercicio" sheetId="1" r:id="rId1"/>
    <sheet name="PRORRATEO PRIMARIO" sheetId="2" r:id="rId2"/>
    <sheet name="PRORRATEO SECUNDARIO" sheetId="3" r:id="rId3"/>
    <sheet name="ESQUEMAS DE MAYOR"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4" l="1"/>
  <c r="O5" i="4"/>
  <c r="K16" i="3" l="1"/>
  <c r="L16" i="3"/>
  <c r="L20" i="3"/>
  <c r="J27" i="3" s="1"/>
  <c r="P27" i="3" s="1"/>
  <c r="L19" i="3"/>
  <c r="J26" i="3" s="1"/>
  <c r="P26" i="3" s="1"/>
  <c r="N16" i="3"/>
  <c r="M16" i="3"/>
  <c r="O16" i="3"/>
  <c r="L26" i="3" l="1"/>
  <c r="N27" i="3"/>
  <c r="L27" i="3"/>
  <c r="Q27" i="3" s="1"/>
  <c r="N26" i="3"/>
  <c r="N28" i="3" s="1"/>
  <c r="P28" i="3"/>
  <c r="L28" i="3"/>
  <c r="D26" i="3"/>
  <c r="D29" i="3" s="1"/>
  <c r="D19" i="3"/>
  <c r="D15" i="3"/>
  <c r="D18" i="3" s="1"/>
  <c r="D5" i="3"/>
  <c r="D8" i="3" s="1"/>
  <c r="J41" i="2"/>
  <c r="K41" i="2"/>
  <c r="L41" i="2"/>
  <c r="M41" i="2"/>
  <c r="N41" i="2"/>
  <c r="Q26" i="3" l="1"/>
  <c r="Q28" i="3" s="1"/>
  <c r="D28" i="3"/>
  <c r="D30" i="3" s="1"/>
  <c r="D10" i="3"/>
  <c r="D7" i="3"/>
  <c r="D9" i="3"/>
  <c r="D17" i="3"/>
  <c r="D20" i="3" s="1"/>
  <c r="N40" i="2"/>
  <c r="M40" i="2"/>
  <c r="L40" i="2"/>
  <c r="K40" i="2"/>
  <c r="J40" i="2"/>
  <c r="M39" i="2"/>
  <c r="L39" i="2"/>
  <c r="K39" i="2"/>
  <c r="J39" i="2"/>
  <c r="N38" i="2"/>
  <c r="M38" i="2"/>
  <c r="L38" i="2"/>
  <c r="K38" i="2"/>
  <c r="J38" i="2"/>
  <c r="N37" i="2"/>
  <c r="M37" i="2"/>
  <c r="L37" i="2"/>
  <c r="K37" i="2"/>
  <c r="J37" i="2"/>
  <c r="N36" i="2"/>
  <c r="M36" i="2"/>
  <c r="L36" i="2"/>
  <c r="K36" i="2"/>
  <c r="J36" i="2"/>
  <c r="N35" i="2"/>
  <c r="L35" i="2"/>
  <c r="M35" i="2"/>
  <c r="I35" i="2"/>
  <c r="K34" i="2"/>
  <c r="J34" i="2"/>
  <c r="C10" i="2"/>
  <c r="I34" i="2"/>
  <c r="I36" i="2"/>
  <c r="I37" i="2"/>
  <c r="I38" i="2"/>
  <c r="I39" i="2"/>
  <c r="I40" i="2"/>
  <c r="I33" i="2"/>
  <c r="M33" i="2"/>
  <c r="K33" i="2"/>
  <c r="J33" i="2"/>
  <c r="B85" i="2"/>
  <c r="B86" i="2"/>
  <c r="B87" i="2"/>
  <c r="B88" i="2"/>
  <c r="B84" i="2"/>
  <c r="B82" i="2"/>
  <c r="C82" i="2"/>
  <c r="B59" i="2"/>
  <c r="B60" i="2"/>
  <c r="B61" i="2"/>
  <c r="B62" i="2"/>
  <c r="B58" i="2"/>
  <c r="B56" i="2"/>
  <c r="C56" i="2"/>
  <c r="C49" i="2"/>
  <c r="B49" i="2"/>
  <c r="C48" i="2"/>
  <c r="C47" i="2"/>
  <c r="C46" i="2"/>
  <c r="C45" i="2"/>
  <c r="C44" i="2"/>
  <c r="B48" i="2"/>
  <c r="B47" i="2"/>
  <c r="B46" i="2"/>
  <c r="B45" i="2"/>
  <c r="B44" i="2"/>
  <c r="C42" i="2"/>
  <c r="B42" i="2"/>
  <c r="C37" i="2"/>
  <c r="B37" i="2"/>
  <c r="C36" i="2"/>
  <c r="C35" i="2"/>
  <c r="C34" i="2"/>
  <c r="C33" i="2"/>
  <c r="C32" i="2"/>
  <c r="B36" i="2"/>
  <c r="B35" i="2"/>
  <c r="B34" i="2"/>
  <c r="B33" i="2"/>
  <c r="B32" i="2"/>
  <c r="C30" i="2"/>
  <c r="B30" i="2"/>
  <c r="C11" i="2"/>
  <c r="B11" i="2"/>
  <c r="B10" i="2"/>
  <c r="D6" i="2"/>
  <c r="B6" i="2"/>
  <c r="C64" i="1"/>
  <c r="D64" i="1"/>
  <c r="E64" i="1"/>
  <c r="B64" i="1"/>
  <c r="C53" i="1"/>
  <c r="D53" i="1"/>
  <c r="E53" i="1"/>
  <c r="F53" i="1"/>
  <c r="G53" i="1"/>
  <c r="H53" i="1"/>
  <c r="B53" i="1"/>
  <c r="C38" i="1"/>
  <c r="D11" i="3" l="1"/>
  <c r="I41" i="2"/>
  <c r="C85" i="2"/>
  <c r="C87" i="2"/>
  <c r="C84" i="2"/>
  <c r="C86" i="2"/>
  <c r="C88" i="2"/>
  <c r="B89" i="2"/>
  <c r="B75" i="2"/>
  <c r="C59" i="2"/>
  <c r="C61" i="2"/>
  <c r="C58" i="2"/>
  <c r="C60" i="2"/>
  <c r="C62" i="2"/>
  <c r="B63" i="2"/>
  <c r="C89" i="2" l="1"/>
  <c r="C63" i="2"/>
</calcChain>
</file>

<file path=xl/sharedStrings.xml><?xml version="1.0" encoding="utf-8"?>
<sst xmlns="http://schemas.openxmlformats.org/spreadsheetml/2006/main" count="205" uniqueCount="107">
  <si>
    <t>Resuelva el siguenbte ejercici, mostrando el cuadro de resumen del prorrateo primario, del secundario y obteniendo las cuotas de aplicación a los productos fabricado. Registre en esquemas de mayor el efecto de los prorrateos.</t>
  </si>
  <si>
    <t>La cia manufacturera del sur S.A. produce tres articulos diferentes (x,y,x) a travez de dos procesos productivos, cuenta con tres departamentos de servicio a la produccion; herramientas, mantenimineto de edificio y taller mecanico. Los gastos indirectos de fabricacion correspondientes al mes son:</t>
  </si>
  <si>
    <t>1.- la materia prima indirecta y los suministros utilizados importaron $30,000, distribuidos de a cuerdo al consumo por departamento, conforme a vales de salida de almacen del siguente modo.</t>
  </si>
  <si>
    <t>proceso productivo A</t>
  </si>
  <si>
    <t>proceso productivo B</t>
  </si>
  <si>
    <t xml:space="preserve">herraminetas </t>
  </si>
  <si>
    <t>2.- Los sueldos y salarios de supervisiores de produccion se distribuyen de a cuerdo con el numero de horas de mano de obra directa en cada departamento y el total fue de 36,000</t>
  </si>
  <si>
    <t>3.- los salarios de personal obrero indirecto se asignan al departamento en el cual laboran:</t>
  </si>
  <si>
    <t>departamento</t>
  </si>
  <si>
    <t>importe</t>
  </si>
  <si>
    <t>herraminetas</t>
  </si>
  <si>
    <t>herramientas</t>
  </si>
  <si>
    <t>taller mecanico</t>
  </si>
  <si>
    <t xml:space="preserve">mantenimineto de ed. </t>
  </si>
  <si>
    <t>4.- la renta mensual es de 18,000</t>
  </si>
  <si>
    <t>5.- el consumo de luz del periodo fue de 14,000</t>
  </si>
  <si>
    <t>6.- el importe pagado por conceptos del telefono de la planta es de 2.500</t>
  </si>
  <si>
    <t>7.- la depreciacion mensual de la maquinaria y equipo es por 10,800</t>
  </si>
  <si>
    <t>proceso productivoB</t>
  </si>
  <si>
    <t>total</t>
  </si>
  <si>
    <t xml:space="preserve">8.- la amortizacion de gastos de instalacion mensual es por 3,400 y se aplica conforme a los metros cuadrados de superficie por departamento </t>
  </si>
  <si>
    <t xml:space="preserve">Base para los prorrateos </t>
  </si>
  <si>
    <t>Departamento</t>
  </si>
  <si>
    <t>metros 2</t>
  </si>
  <si>
    <t>KW</t>
  </si>
  <si>
    <t xml:space="preserve"># telefonos </t>
  </si>
  <si>
    <t>consumo mat. Prim directa</t>
  </si>
  <si>
    <t>hr serv. Taller mec.</t>
  </si>
  <si>
    <t>hr. De mano de obr. Directa</t>
  </si>
  <si>
    <t>hr de serv. De herram.</t>
  </si>
  <si>
    <t>la base de la aplicación del prorrateo final es conforme al consumo de materia prima directa utilizada en los procesos productivos. La materia prima utilizada para cada uno de los productos fabricados son:</t>
  </si>
  <si>
    <t>X</t>
  </si>
  <si>
    <t>Y</t>
  </si>
  <si>
    <t>Z</t>
  </si>
  <si>
    <t>A</t>
  </si>
  <si>
    <t>B</t>
  </si>
  <si>
    <t>PRORRATEO DE GASTOS INDIRECTOS DE FABRICACION</t>
  </si>
  <si>
    <t>PROCESO PRODUCTIVO A</t>
  </si>
  <si>
    <t>PROCESO PRODUCTIVO B</t>
  </si>
  <si>
    <t>TALLER MECANICO</t>
  </si>
  <si>
    <t>HERRAMIENTAS</t>
  </si>
  <si>
    <t>MANTENIMINETO DE EDIFICIO</t>
  </si>
  <si>
    <t>TOTAL</t>
  </si>
  <si>
    <t>SUELDOS Y SALARIOS DE SUPERVISORES</t>
  </si>
  <si>
    <t>coeficiente</t>
  </si>
  <si>
    <t>DEPTO. A</t>
  </si>
  <si>
    <t>DEPTO. B</t>
  </si>
  <si>
    <t>SUELDOS Y SALARIOS PERSONAL OBRERO</t>
  </si>
  <si>
    <t>DEPTO A</t>
  </si>
  <si>
    <t xml:space="preserve">RENTA MENSUAL </t>
  </si>
  <si>
    <t>DEPTO B</t>
  </si>
  <si>
    <t xml:space="preserve">TALLER M </t>
  </si>
  <si>
    <t>TALLER HERR</t>
  </si>
  <si>
    <t>MTO EDIFI</t>
  </si>
  <si>
    <t>COEFICIENTE</t>
  </si>
  <si>
    <t>LUZ</t>
  </si>
  <si>
    <t>TELEFONO</t>
  </si>
  <si>
    <t xml:space="preserve">DEPRECIACION MENSUAL </t>
  </si>
  <si>
    <t>AMORITZACION GASTOS DE INSTALACION</t>
  </si>
  <si>
    <t>M2</t>
  </si>
  <si>
    <t>RESUMEN DE PRORRATEO PRIMARIO</t>
  </si>
  <si>
    <t>CONCEPTO</t>
  </si>
  <si>
    <t>DEPTOS. PRODUCTIVOS</t>
  </si>
  <si>
    <t>DEPTOS DE SERVICIO</t>
  </si>
  <si>
    <t>TALLER MEC</t>
  </si>
  <si>
    <t>HERRAMINETA</t>
  </si>
  <si>
    <t>MTO EDIF</t>
  </si>
  <si>
    <t>SUELDOS SUPERVISORES</t>
  </si>
  <si>
    <t>SUELDOS OBREROS</t>
  </si>
  <si>
    <t>RENTA</t>
  </si>
  <si>
    <t xml:space="preserve">LUZ </t>
  </si>
  <si>
    <t xml:space="preserve">DEPRECIACION </t>
  </si>
  <si>
    <t>AMORTIZACION</t>
  </si>
  <si>
    <t>MAT. PRIM. INDIRECTA</t>
  </si>
  <si>
    <t>DEPARTAMENTO DE MANTENIMIENTO SOBRE LA BASE DE METROS CUADRADOS</t>
  </si>
  <si>
    <t>MTO. EDIFICIO</t>
  </si>
  <si>
    <t xml:space="preserve">ALMACEN DE MATERIA PRIMA CON BASE LA MATERIA PRIMA </t>
  </si>
  <si>
    <t>TALLER HERRAMIENTAS</t>
  </si>
  <si>
    <t>RESUMEN DE PRORRATEO SECUNDARIO</t>
  </si>
  <si>
    <t>TOTAL PRORRATEO PRIMARIO</t>
  </si>
  <si>
    <t xml:space="preserve">MANTENIMIENTO </t>
  </si>
  <si>
    <t>TALLER HERRAMIE.</t>
  </si>
  <si>
    <t>DEPARTAMENTOS PRODUCTIVOS</t>
  </si>
  <si>
    <t xml:space="preserve">CUOTAS POR HORA </t>
  </si>
  <si>
    <t>PRODUCTO X</t>
  </si>
  <si>
    <t>PRODUCTO Y</t>
  </si>
  <si>
    <t>PRODUCTO Z</t>
  </si>
  <si>
    <t>CUOTAS DE APLICACIÓN: CON BASE EN HORAS DE TRABAJO</t>
  </si>
  <si>
    <t xml:space="preserve">CUOTA POR HORA </t>
  </si>
  <si>
    <t>GIF</t>
  </si>
  <si>
    <t>H. DE MOD.</t>
  </si>
  <si>
    <t>s)</t>
  </si>
  <si>
    <t>(1</t>
  </si>
  <si>
    <t>1)</t>
  </si>
  <si>
    <t>2)</t>
  </si>
  <si>
    <t>sd)</t>
  </si>
  <si>
    <t>(3</t>
  </si>
  <si>
    <t>DEPARTAMENTO A</t>
  </si>
  <si>
    <t>DEPARTAMENTO B</t>
  </si>
  <si>
    <t>MANTENIMIENTO EDIFICIO</t>
  </si>
  <si>
    <t>(2</t>
  </si>
  <si>
    <t>3)</t>
  </si>
  <si>
    <t>4)</t>
  </si>
  <si>
    <t>(5</t>
  </si>
  <si>
    <t>(6</t>
  </si>
  <si>
    <t xml:space="preserve">JOSE EDUARDO ANGUIANO GUTIERREZ </t>
  </si>
  <si>
    <t xml:space="preserve">PRORRATEO SECUNDARIO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</si>
</sst>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000000000_-;\-* #,##0.000000000_-;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u/>
      <sz val="11"/>
      <color theme="1"/>
      <name val="Calibri"/>
      <family val="2"/>
      <scheme val="minor"/>
    </font>
    <font>
      <b/>
      <u/>
      <sz val="11"/>
      <color theme="1"/>
      <name val="Calibri"/>
      <family val="2"/>
      <scheme val="minor"/>
    </font>
    <font>
      <sz val="16"/>
      <color theme="1"/>
      <name val="Andalus"/>
      <family val="1"/>
    </font>
    <font>
      <b/>
      <sz val="16"/>
      <color theme="1"/>
      <name val="Calibri"/>
      <family val="2"/>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indexed="64"/>
      </bottom>
      <diagonal/>
    </border>
    <border>
      <left/>
      <right style="thick">
        <color indexed="64"/>
      </right>
      <top style="thick">
        <color indexed="64"/>
      </top>
      <bottom/>
      <diagonal/>
    </border>
    <border>
      <left/>
      <right/>
      <top style="thick">
        <color indexed="64"/>
      </top>
      <bottom/>
      <diagonal/>
    </border>
    <border>
      <left/>
      <right style="thick">
        <color indexed="64"/>
      </right>
      <top/>
      <bottom/>
      <diagonal/>
    </border>
    <border>
      <left style="thick">
        <color indexed="64"/>
      </left>
      <right/>
      <top/>
      <bottom/>
      <diagonal/>
    </border>
    <border>
      <left style="thick">
        <color indexed="64"/>
      </left>
      <right/>
      <top style="thick">
        <color indexed="64"/>
      </top>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69">
    <xf numFmtId="0" fontId="0" fillId="0" borderId="0" xfId="0"/>
    <xf numFmtId="0" fontId="0" fillId="2" borderId="0" xfId="0" applyFill="1"/>
    <xf numFmtId="0" fontId="2" fillId="2" borderId="0" xfId="0" applyFont="1" applyFill="1"/>
    <xf numFmtId="0" fontId="0" fillId="2" borderId="1" xfId="0" applyFill="1" applyBorder="1"/>
    <xf numFmtId="0" fontId="4" fillId="2" borderId="0" xfId="0" applyFont="1" applyFill="1"/>
    <xf numFmtId="4" fontId="0" fillId="2" borderId="1" xfId="0" applyNumberFormat="1" applyFill="1" applyBorder="1"/>
    <xf numFmtId="4" fontId="0" fillId="2" borderId="0" xfId="0" applyNumberFormat="1" applyFill="1"/>
    <xf numFmtId="4" fontId="5" fillId="2" borderId="0" xfId="0" applyNumberFormat="1" applyFont="1" applyFill="1"/>
    <xf numFmtId="4" fontId="2" fillId="2" borderId="0" xfId="0" applyNumberFormat="1" applyFont="1" applyFill="1"/>
    <xf numFmtId="4" fontId="2" fillId="2" borderId="1" xfId="0" applyNumberFormat="1" applyFont="1" applyFill="1" applyBorder="1"/>
    <xf numFmtId="44" fontId="0" fillId="2" borderId="1" xfId="1" applyFont="1" applyFill="1" applyBorder="1"/>
    <xf numFmtId="4" fontId="6" fillId="2" borderId="0" xfId="0" applyNumberFormat="1" applyFont="1" applyFill="1"/>
    <xf numFmtId="4" fontId="2" fillId="2" borderId="0" xfId="0" applyNumberFormat="1" applyFont="1" applyFill="1" applyAlignment="1">
      <alignment horizontal="center"/>
    </xf>
    <xf numFmtId="4" fontId="2" fillId="2" borderId="1" xfId="0" applyNumberFormat="1" applyFont="1" applyFill="1" applyBorder="1" applyAlignment="1">
      <alignment vertical="center"/>
    </xf>
    <xf numFmtId="4" fontId="2" fillId="2" borderId="1" xfId="0" applyNumberFormat="1" applyFont="1" applyFill="1" applyBorder="1" applyAlignment="1">
      <alignment horizontal="center" vertical="center"/>
    </xf>
    <xf numFmtId="4" fontId="2" fillId="2" borderId="1" xfId="0" applyNumberFormat="1" applyFont="1" applyFill="1" applyBorder="1" applyAlignment="1">
      <alignment horizontal="center"/>
    </xf>
    <xf numFmtId="4" fontId="0" fillId="2" borderId="0" xfId="0" applyNumberFormat="1" applyFill="1" applyBorder="1"/>
    <xf numFmtId="4" fontId="2" fillId="2" borderId="0" xfId="0" applyNumberFormat="1" applyFont="1" applyFill="1" applyBorder="1"/>
    <xf numFmtId="44" fontId="0" fillId="2" borderId="0" xfId="1" applyFont="1" applyFill="1" applyBorder="1"/>
    <xf numFmtId="44" fontId="2" fillId="2" borderId="1" xfId="1" applyFont="1" applyFill="1" applyBorder="1"/>
    <xf numFmtId="43" fontId="0" fillId="0" borderId="1" xfId="2" applyFont="1" applyBorder="1"/>
    <xf numFmtId="43" fontId="2" fillId="0" borderId="1" xfId="2" applyFont="1" applyBorder="1"/>
    <xf numFmtId="43" fontId="0" fillId="0" borderId="0" xfId="2" applyFont="1"/>
    <xf numFmtId="43" fontId="0" fillId="2" borderId="1" xfId="2" applyFont="1" applyFill="1" applyBorder="1"/>
    <xf numFmtId="43" fontId="2" fillId="2" borderId="1" xfId="2" applyFont="1" applyFill="1" applyBorder="1"/>
    <xf numFmtId="43" fontId="0" fillId="2" borderId="0" xfId="2" applyFont="1" applyFill="1" applyBorder="1"/>
    <xf numFmtId="43" fontId="0" fillId="0" borderId="0" xfId="2" applyFont="1" applyBorder="1"/>
    <xf numFmtId="43" fontId="0" fillId="0" borderId="1" xfId="2" applyFont="1" applyBorder="1" applyAlignment="1">
      <alignment wrapText="1"/>
    </xf>
    <xf numFmtId="43" fontId="2" fillId="0" borderId="0" xfId="2" applyFont="1"/>
    <xf numFmtId="43" fontId="2" fillId="2" borderId="0" xfId="2" applyFont="1" applyFill="1" applyBorder="1"/>
    <xf numFmtId="43" fontId="2" fillId="0" borderId="0" xfId="2" applyFont="1" applyBorder="1"/>
    <xf numFmtId="164" fontId="0" fillId="0" borderId="0" xfId="2" applyNumberFormat="1" applyFont="1"/>
    <xf numFmtId="43" fontId="5" fillId="0" borderId="0" xfId="2" applyFont="1" applyAlignment="1">
      <alignment horizontal="right"/>
    </xf>
    <xf numFmtId="43" fontId="2" fillId="0" borderId="9" xfId="2" applyFont="1" applyBorder="1"/>
    <xf numFmtId="43" fontId="2" fillId="0" borderId="10" xfId="2" applyFont="1" applyBorder="1" applyAlignment="1">
      <alignment horizontal="left"/>
    </xf>
    <xf numFmtId="43" fontId="0" fillId="0" borderId="0" xfId="2" applyFont="1" applyAlignment="1">
      <alignment horizontal="left"/>
    </xf>
    <xf numFmtId="43" fontId="0" fillId="0" borderId="9" xfId="2" applyFont="1" applyBorder="1"/>
    <xf numFmtId="43" fontId="0" fillId="0" borderId="0" xfId="2" applyFont="1" applyAlignment="1">
      <alignment horizontal="right"/>
    </xf>
    <xf numFmtId="43" fontId="0" fillId="0" borderId="11" xfId="2" applyFont="1" applyBorder="1"/>
    <xf numFmtId="43" fontId="0" fillId="0" borderId="12" xfId="2" applyFont="1" applyBorder="1" applyAlignment="1">
      <alignment horizontal="left"/>
    </xf>
    <xf numFmtId="43" fontId="2" fillId="0" borderId="11" xfId="2" applyFont="1" applyBorder="1"/>
    <xf numFmtId="43" fontId="0" fillId="0" borderId="0" xfId="2" applyFont="1" applyBorder="1" applyAlignment="1">
      <alignment horizontal="left"/>
    </xf>
    <xf numFmtId="43" fontId="0" fillId="0" borderId="11" xfId="2" applyFont="1" applyBorder="1" applyAlignment="1">
      <alignment horizontal="right"/>
    </xf>
    <xf numFmtId="43" fontId="0" fillId="0" borderId="13" xfId="2" applyFont="1" applyBorder="1" applyAlignment="1">
      <alignment horizontal="left"/>
    </xf>
    <xf numFmtId="43" fontId="2" fillId="0" borderId="10" xfId="2" applyFont="1" applyBorder="1"/>
    <xf numFmtId="43" fontId="0" fillId="0" borderId="0" xfId="2" applyFont="1" applyBorder="1" applyAlignment="1">
      <alignment horizontal="right"/>
    </xf>
    <xf numFmtId="0" fontId="2" fillId="2" borderId="0" xfId="0" applyFont="1" applyFill="1" applyAlignment="1">
      <alignment vertical="center" wrapText="1"/>
    </xf>
    <xf numFmtId="0" fontId="0" fillId="2" borderId="0" xfId="0" applyFill="1" applyAlignment="1">
      <alignment horizontal="left" vertical="top" wrapText="1"/>
    </xf>
    <xf numFmtId="0" fontId="0" fillId="2" borderId="0" xfId="0" applyFill="1" applyAlignment="1">
      <alignment vertical="center" wrapText="1"/>
    </xf>
    <xf numFmtId="0" fontId="3" fillId="2" borderId="0" xfId="0" applyFont="1" applyFill="1" applyAlignment="1">
      <alignment horizontal="left" vertical="top" wrapText="1"/>
    </xf>
    <xf numFmtId="0" fontId="2" fillId="2" borderId="1" xfId="0" applyFont="1" applyFill="1" applyBorder="1" applyAlignment="1">
      <alignment horizontal="center" vertical="top" wrapText="1"/>
    </xf>
    <xf numFmtId="4" fontId="2" fillId="2" borderId="1" xfId="0" applyNumberFormat="1" applyFont="1" applyFill="1" applyBorder="1" applyAlignment="1">
      <alignment horizontal="center" vertical="center" wrapText="1"/>
    </xf>
    <xf numFmtId="4" fontId="2" fillId="2" borderId="0" xfId="0" applyNumberFormat="1" applyFont="1" applyFill="1" applyBorder="1" applyAlignment="1">
      <alignment horizontal="center" wrapText="1"/>
    </xf>
    <xf numFmtId="43" fontId="0" fillId="0" borderId="8" xfId="2" applyFont="1" applyBorder="1" applyAlignment="1">
      <alignment horizontal="center"/>
    </xf>
    <xf numFmtId="0" fontId="7" fillId="2" borderId="0" xfId="0" applyFont="1" applyFill="1" applyAlignment="1">
      <alignment horizontal="center" wrapText="1"/>
    </xf>
    <xf numFmtId="4" fontId="4" fillId="2" borderId="0" xfId="0" applyNumberFormat="1" applyFont="1" applyFill="1" applyAlignment="1">
      <alignment horizontal="center" wrapText="1"/>
    </xf>
    <xf numFmtId="43" fontId="8" fillId="0" borderId="0" xfId="2" applyFont="1" applyAlignment="1">
      <alignment horizontal="center" vertical="center" wrapText="1"/>
    </xf>
    <xf numFmtId="43" fontId="1" fillId="0" borderId="0" xfId="2" applyFont="1"/>
    <xf numFmtId="43" fontId="2" fillId="0" borderId="1" xfId="2" applyFont="1" applyBorder="1" applyAlignment="1">
      <alignment wrapText="1"/>
    </xf>
    <xf numFmtId="43" fontId="2" fillId="0" borderId="2" xfId="2" applyFont="1" applyBorder="1" applyAlignment="1">
      <alignment horizontal="center" vertical="center" wrapText="1"/>
    </xf>
    <xf numFmtId="43" fontId="2" fillId="0" borderId="3" xfId="2" applyFont="1" applyBorder="1" applyAlignment="1">
      <alignment horizontal="center" vertical="center" wrapText="1"/>
    </xf>
    <xf numFmtId="43" fontId="2" fillId="0" borderId="6" xfId="2" applyFont="1" applyBorder="1" applyAlignment="1">
      <alignment horizontal="center" vertical="center" wrapText="1"/>
    </xf>
    <xf numFmtId="43" fontId="2" fillId="0" borderId="4" xfId="2" applyFont="1" applyBorder="1" applyAlignment="1">
      <alignment horizontal="center" vertical="center" wrapText="1"/>
    </xf>
    <xf numFmtId="43" fontId="2" fillId="0" borderId="5" xfId="2" applyFont="1" applyBorder="1" applyAlignment="1">
      <alignment horizontal="center" vertical="center" wrapText="1"/>
    </xf>
    <xf numFmtId="43" fontId="2" fillId="0" borderId="7" xfId="2" applyFont="1" applyBorder="1" applyAlignment="1">
      <alignment horizontal="center" vertical="center" wrapText="1"/>
    </xf>
    <xf numFmtId="43" fontId="2" fillId="0" borderId="1" xfId="2" applyFont="1" applyBorder="1" applyAlignment="1">
      <alignment horizontal="center" wrapText="1"/>
    </xf>
    <xf numFmtId="43" fontId="4" fillId="0" borderId="8" xfId="2" applyFont="1" applyBorder="1" applyAlignment="1">
      <alignment horizontal="center"/>
    </xf>
    <xf numFmtId="43" fontId="4" fillId="0" borderId="0" xfId="2" applyFont="1" applyBorder="1" applyAlignment="1">
      <alignment horizontal="center"/>
    </xf>
    <xf numFmtId="43" fontId="2" fillId="0" borderId="8" xfId="2" applyFont="1" applyBorder="1" applyAlignment="1">
      <alignment horizontal="center"/>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tabSelected="1" workbookViewId="0">
      <selection activeCell="E12" sqref="E12"/>
    </sheetView>
  </sheetViews>
  <sheetFormatPr baseColWidth="10" defaultRowHeight="15" x14ac:dyDescent="0.25"/>
  <cols>
    <col min="1" max="1" width="26.28515625" style="1" customWidth="1"/>
    <col min="2" max="16384" width="11.42578125" style="1"/>
  </cols>
  <sheetData>
    <row r="1" spans="1:14" x14ac:dyDescent="0.25">
      <c r="A1" s="54" t="s">
        <v>105</v>
      </c>
      <c r="B1" s="54"/>
      <c r="C1" s="54"/>
      <c r="D1" s="54"/>
      <c r="E1" s="54"/>
      <c r="F1" s="54"/>
      <c r="G1" s="54"/>
      <c r="H1" s="54"/>
      <c r="I1" s="54"/>
      <c r="J1" s="54"/>
      <c r="K1" s="54"/>
      <c r="L1" s="54"/>
      <c r="M1" s="54"/>
      <c r="N1" s="54"/>
    </row>
    <row r="2" spans="1:14" x14ac:dyDescent="0.25">
      <c r="A2" s="54"/>
      <c r="B2" s="54"/>
      <c r="C2" s="54"/>
      <c r="D2" s="54"/>
      <c r="E2" s="54"/>
      <c r="F2" s="54"/>
      <c r="G2" s="54"/>
      <c r="H2" s="54"/>
      <c r="I2" s="54"/>
      <c r="J2" s="54"/>
      <c r="K2" s="54"/>
      <c r="L2" s="54"/>
      <c r="M2" s="54"/>
      <c r="N2" s="54"/>
    </row>
    <row r="3" spans="1:14" x14ac:dyDescent="0.25">
      <c r="A3" s="49" t="s">
        <v>0</v>
      </c>
      <c r="B3" s="49"/>
      <c r="C3" s="49"/>
      <c r="D3" s="49"/>
      <c r="E3" s="49"/>
      <c r="F3" s="49"/>
      <c r="G3" s="49"/>
      <c r="H3" s="49"/>
      <c r="I3" s="49"/>
      <c r="J3" s="49"/>
      <c r="K3" s="49"/>
      <c r="L3" s="49"/>
      <c r="M3" s="49"/>
      <c r="N3" s="49"/>
    </row>
    <row r="4" spans="1:14" x14ac:dyDescent="0.25">
      <c r="A4" s="49"/>
      <c r="B4" s="49"/>
      <c r="C4" s="49"/>
      <c r="D4" s="49"/>
      <c r="E4" s="49"/>
      <c r="F4" s="49"/>
      <c r="G4" s="49"/>
      <c r="H4" s="49"/>
      <c r="I4" s="49"/>
      <c r="J4" s="49"/>
      <c r="K4" s="49"/>
      <c r="L4" s="49"/>
      <c r="M4" s="49"/>
      <c r="N4" s="49"/>
    </row>
    <row r="5" spans="1:14" x14ac:dyDescent="0.25">
      <c r="A5" s="46" t="s">
        <v>1</v>
      </c>
      <c r="B5" s="46"/>
      <c r="C5" s="46"/>
      <c r="D5" s="46"/>
      <c r="E5" s="46"/>
      <c r="F5" s="46"/>
      <c r="G5" s="46"/>
      <c r="H5" s="46"/>
      <c r="I5" s="46"/>
      <c r="J5" s="46"/>
      <c r="K5" s="46"/>
      <c r="L5" s="46"/>
      <c r="M5" s="46"/>
    </row>
    <row r="6" spans="1:14" x14ac:dyDescent="0.25">
      <c r="A6" s="46"/>
      <c r="B6" s="46"/>
      <c r="C6" s="46"/>
      <c r="D6" s="46"/>
      <c r="E6" s="46"/>
      <c r="F6" s="46"/>
      <c r="G6" s="46"/>
      <c r="H6" s="46"/>
      <c r="I6" s="46"/>
      <c r="J6" s="46"/>
      <c r="K6" s="46"/>
      <c r="L6" s="46"/>
      <c r="M6" s="46"/>
    </row>
    <row r="7" spans="1:14" x14ac:dyDescent="0.25">
      <c r="A7" s="46"/>
      <c r="B7" s="46"/>
      <c r="C7" s="46"/>
      <c r="D7" s="46"/>
      <c r="E7" s="46"/>
      <c r="F7" s="46"/>
      <c r="G7" s="46"/>
      <c r="H7" s="46"/>
      <c r="I7" s="46"/>
      <c r="J7" s="46"/>
      <c r="K7" s="46"/>
      <c r="L7" s="46"/>
      <c r="M7" s="46"/>
    </row>
    <row r="8" spans="1:14" x14ac:dyDescent="0.25">
      <c r="A8" s="47" t="s">
        <v>2</v>
      </c>
      <c r="B8" s="47"/>
      <c r="C8" s="47"/>
      <c r="D8" s="47"/>
      <c r="E8" s="47"/>
      <c r="F8" s="47"/>
      <c r="G8" s="47"/>
      <c r="H8" s="47"/>
      <c r="I8" s="47"/>
      <c r="J8" s="47"/>
      <c r="K8" s="47"/>
      <c r="L8" s="47"/>
    </row>
    <row r="9" spans="1:14" x14ac:dyDescent="0.25">
      <c r="A9" s="47"/>
      <c r="B9" s="47"/>
      <c r="C9" s="47"/>
      <c r="D9" s="47"/>
      <c r="E9" s="47"/>
      <c r="F9" s="47"/>
      <c r="G9" s="47"/>
      <c r="H9" s="47"/>
      <c r="I9" s="47"/>
      <c r="J9" s="47"/>
      <c r="K9" s="47"/>
      <c r="L9" s="47"/>
    </row>
    <row r="10" spans="1:14" x14ac:dyDescent="0.25">
      <c r="A10" s="47"/>
      <c r="B10" s="47"/>
      <c r="C10" s="47"/>
      <c r="D10" s="47"/>
      <c r="E10" s="47"/>
      <c r="F10" s="47"/>
      <c r="G10" s="47"/>
      <c r="H10" s="47"/>
      <c r="I10" s="47"/>
      <c r="J10" s="47"/>
      <c r="K10" s="47"/>
      <c r="L10" s="47"/>
    </row>
    <row r="11" spans="1:14" x14ac:dyDescent="0.25">
      <c r="A11" s="1" t="s">
        <v>3</v>
      </c>
      <c r="C11" s="1">
        <v>15000</v>
      </c>
    </row>
    <row r="12" spans="1:14" x14ac:dyDescent="0.25">
      <c r="A12" s="1" t="s">
        <v>4</v>
      </c>
      <c r="C12" s="1">
        <v>10000</v>
      </c>
    </row>
    <row r="13" spans="1:14" x14ac:dyDescent="0.25">
      <c r="A13" s="1" t="s">
        <v>5</v>
      </c>
      <c r="C13" s="1">
        <v>5000</v>
      </c>
    </row>
    <row r="15" spans="1:14" x14ac:dyDescent="0.25">
      <c r="A15" s="48" t="s">
        <v>6</v>
      </c>
      <c r="B15" s="48"/>
      <c r="C15" s="48"/>
      <c r="D15" s="48"/>
      <c r="E15" s="48"/>
      <c r="F15" s="48"/>
      <c r="G15" s="48"/>
      <c r="H15" s="48"/>
      <c r="I15" s="48"/>
      <c r="J15" s="48"/>
      <c r="K15" s="48"/>
      <c r="L15" s="48"/>
      <c r="M15" s="48"/>
    </row>
    <row r="16" spans="1:14" x14ac:dyDescent="0.25">
      <c r="A16" s="48"/>
      <c r="B16" s="48"/>
      <c r="C16" s="48"/>
      <c r="D16" s="48"/>
      <c r="E16" s="48"/>
      <c r="F16" s="48"/>
      <c r="G16" s="48"/>
      <c r="H16" s="48"/>
      <c r="I16" s="48"/>
      <c r="J16" s="48"/>
      <c r="K16" s="48"/>
      <c r="L16" s="48"/>
      <c r="M16" s="48"/>
    </row>
    <row r="17" spans="1:13" x14ac:dyDescent="0.25">
      <c r="A17" s="48" t="s">
        <v>7</v>
      </c>
      <c r="B17" s="48"/>
      <c r="C17" s="48"/>
      <c r="D17" s="48"/>
      <c r="E17" s="48"/>
      <c r="F17" s="48"/>
      <c r="G17" s="48"/>
      <c r="H17" s="48"/>
      <c r="I17" s="48"/>
      <c r="J17" s="48"/>
      <c r="K17" s="48"/>
      <c r="L17" s="48"/>
      <c r="M17" s="48"/>
    </row>
    <row r="18" spans="1:13" x14ac:dyDescent="0.25">
      <c r="A18" s="48"/>
      <c r="B18" s="48"/>
      <c r="C18" s="48"/>
      <c r="D18" s="48"/>
      <c r="E18" s="48"/>
      <c r="F18" s="48"/>
      <c r="G18" s="48"/>
      <c r="H18" s="48"/>
      <c r="I18" s="48"/>
      <c r="J18" s="48"/>
      <c r="K18" s="48"/>
      <c r="L18" s="48"/>
      <c r="M18" s="48"/>
    </row>
    <row r="19" spans="1:13" x14ac:dyDescent="0.25">
      <c r="A19" s="48"/>
      <c r="B19" s="48"/>
      <c r="C19" s="48"/>
      <c r="D19" s="48"/>
      <c r="E19" s="48"/>
      <c r="F19" s="48"/>
      <c r="G19" s="48"/>
      <c r="H19" s="48"/>
      <c r="I19" s="48"/>
      <c r="J19" s="48"/>
      <c r="K19" s="48"/>
      <c r="L19" s="48"/>
      <c r="M19" s="48"/>
    </row>
    <row r="20" spans="1:13" x14ac:dyDescent="0.25">
      <c r="A20" s="2" t="s">
        <v>8</v>
      </c>
      <c r="B20" s="2"/>
      <c r="C20" s="2" t="s">
        <v>9</v>
      </c>
    </row>
    <row r="21" spans="1:13" x14ac:dyDescent="0.25">
      <c r="A21" s="1" t="s">
        <v>11</v>
      </c>
      <c r="C21" s="6">
        <v>4500</v>
      </c>
    </row>
    <row r="22" spans="1:13" x14ac:dyDescent="0.25">
      <c r="A22" s="1" t="s">
        <v>12</v>
      </c>
      <c r="C22" s="6">
        <v>8000</v>
      </c>
    </row>
    <row r="23" spans="1:13" x14ac:dyDescent="0.25">
      <c r="A23" s="1" t="s">
        <v>13</v>
      </c>
      <c r="C23" s="6">
        <v>3500</v>
      </c>
    </row>
    <row r="25" spans="1:13" x14ac:dyDescent="0.25">
      <c r="A25" s="1" t="s">
        <v>14</v>
      </c>
    </row>
    <row r="27" spans="1:13" x14ac:dyDescent="0.25">
      <c r="A27" s="1" t="s">
        <v>15</v>
      </c>
    </row>
    <row r="29" spans="1:13" x14ac:dyDescent="0.25">
      <c r="A29" s="1" t="s">
        <v>16</v>
      </c>
    </row>
    <row r="31" spans="1:13" x14ac:dyDescent="0.25">
      <c r="A31" s="1" t="s">
        <v>17</v>
      </c>
    </row>
    <row r="33" spans="1:8" x14ac:dyDescent="0.25">
      <c r="A33" s="2" t="s">
        <v>8</v>
      </c>
    </row>
    <row r="34" spans="1:8" x14ac:dyDescent="0.25">
      <c r="A34" s="1" t="s">
        <v>3</v>
      </c>
      <c r="C34" s="1">
        <v>6200</v>
      </c>
    </row>
    <row r="35" spans="1:8" x14ac:dyDescent="0.25">
      <c r="A35" s="1" t="s">
        <v>18</v>
      </c>
      <c r="C35" s="1">
        <v>3600</v>
      </c>
    </row>
    <row r="36" spans="1:8" x14ac:dyDescent="0.25">
      <c r="A36" s="1" t="s">
        <v>10</v>
      </c>
      <c r="C36" s="1">
        <v>600</v>
      </c>
    </row>
    <row r="37" spans="1:8" x14ac:dyDescent="0.25">
      <c r="A37" s="1" t="s">
        <v>12</v>
      </c>
      <c r="C37" s="1">
        <v>400</v>
      </c>
    </row>
    <row r="38" spans="1:8" x14ac:dyDescent="0.25">
      <c r="A38" s="1" t="s">
        <v>19</v>
      </c>
      <c r="C38" s="1">
        <f>C34+C35+C36+C37</f>
        <v>10800</v>
      </c>
    </row>
    <row r="42" spans="1:8" x14ac:dyDescent="0.25">
      <c r="A42" s="1" t="s">
        <v>20</v>
      </c>
    </row>
    <row r="44" spans="1:8" ht="18.75" x14ac:dyDescent="0.3">
      <c r="A44" s="4" t="s">
        <v>21</v>
      </c>
    </row>
    <row r="45" spans="1:8" ht="18.75" customHeight="1" x14ac:dyDescent="0.25">
      <c r="A45" s="50" t="s">
        <v>22</v>
      </c>
      <c r="B45" s="50" t="s">
        <v>23</v>
      </c>
      <c r="C45" s="50" t="s">
        <v>25</v>
      </c>
      <c r="D45" s="50" t="s">
        <v>24</v>
      </c>
      <c r="E45" s="50" t="s">
        <v>26</v>
      </c>
      <c r="F45" s="50" t="s">
        <v>28</v>
      </c>
      <c r="G45" s="50" t="s">
        <v>27</v>
      </c>
      <c r="H45" s="50" t="s">
        <v>29</v>
      </c>
    </row>
    <row r="46" spans="1:8" x14ac:dyDescent="0.25">
      <c r="A46" s="50"/>
      <c r="B46" s="50"/>
      <c r="C46" s="50"/>
      <c r="D46" s="50"/>
      <c r="E46" s="50"/>
      <c r="F46" s="50"/>
      <c r="G46" s="50"/>
      <c r="H46" s="50"/>
    </row>
    <row r="47" spans="1:8" x14ac:dyDescent="0.25">
      <c r="A47" s="3" t="s">
        <v>37</v>
      </c>
      <c r="B47" s="5">
        <v>700</v>
      </c>
      <c r="C47" s="5">
        <v>5</v>
      </c>
      <c r="D47" s="5">
        <v>980</v>
      </c>
      <c r="E47" s="5">
        <v>36000</v>
      </c>
      <c r="F47" s="5">
        <v>1360</v>
      </c>
      <c r="G47" s="5">
        <v>920</v>
      </c>
      <c r="H47" s="5">
        <v>980</v>
      </c>
    </row>
    <row r="48" spans="1:8" x14ac:dyDescent="0.25">
      <c r="A48" s="3" t="s">
        <v>38</v>
      </c>
      <c r="B48" s="5">
        <v>600</v>
      </c>
      <c r="C48" s="5">
        <v>3</v>
      </c>
      <c r="D48" s="5">
        <v>720</v>
      </c>
      <c r="E48" s="5">
        <v>27000</v>
      </c>
      <c r="F48" s="5">
        <v>980</v>
      </c>
      <c r="G48" s="5">
        <v>880</v>
      </c>
      <c r="H48" s="5">
        <v>920</v>
      </c>
    </row>
    <row r="49" spans="1:13" x14ac:dyDescent="0.25">
      <c r="A49" s="3" t="s">
        <v>39</v>
      </c>
      <c r="B49" s="5">
        <v>250</v>
      </c>
      <c r="C49" s="5">
        <v>2</v>
      </c>
      <c r="D49" s="5">
        <v>220</v>
      </c>
      <c r="E49" s="5"/>
      <c r="F49" s="5"/>
      <c r="G49" s="5"/>
      <c r="H49" s="5">
        <v>340</v>
      </c>
    </row>
    <row r="50" spans="1:13" x14ac:dyDescent="0.25">
      <c r="A50" s="3" t="s">
        <v>40</v>
      </c>
      <c r="B50" s="5">
        <v>100</v>
      </c>
      <c r="C50" s="5">
        <v>1</v>
      </c>
      <c r="D50" s="5">
        <v>250</v>
      </c>
      <c r="E50" s="5"/>
      <c r="F50" s="5"/>
      <c r="G50" s="5"/>
      <c r="H50" s="5"/>
    </row>
    <row r="51" spans="1:13" x14ac:dyDescent="0.25">
      <c r="A51" s="3" t="s">
        <v>41</v>
      </c>
      <c r="B51" s="5">
        <v>50</v>
      </c>
      <c r="C51" s="5">
        <v>1</v>
      </c>
      <c r="D51" s="5">
        <v>330</v>
      </c>
      <c r="E51" s="5"/>
      <c r="F51" s="5"/>
      <c r="G51" s="5"/>
      <c r="H51" s="5"/>
    </row>
    <row r="52" spans="1:13" x14ac:dyDescent="0.25">
      <c r="A52" s="3"/>
      <c r="B52" s="5"/>
      <c r="C52" s="5"/>
      <c r="D52" s="5"/>
      <c r="E52" s="5"/>
      <c r="F52" s="5"/>
      <c r="G52" s="5"/>
      <c r="H52" s="5"/>
    </row>
    <row r="53" spans="1:13" x14ac:dyDescent="0.25">
      <c r="A53" s="3" t="s">
        <v>42</v>
      </c>
      <c r="B53" s="5">
        <f>SUM(B47:B52)</f>
        <v>1700</v>
      </c>
      <c r="C53" s="5">
        <f t="shared" ref="C53:H53" si="0">SUM(C47:C52)</f>
        <v>12</v>
      </c>
      <c r="D53" s="5">
        <f t="shared" si="0"/>
        <v>2500</v>
      </c>
      <c r="E53" s="5">
        <f t="shared" si="0"/>
        <v>63000</v>
      </c>
      <c r="F53" s="5">
        <f t="shared" si="0"/>
        <v>2340</v>
      </c>
      <c r="G53" s="5">
        <f t="shared" si="0"/>
        <v>1800</v>
      </c>
      <c r="H53" s="5">
        <f t="shared" si="0"/>
        <v>2240</v>
      </c>
    </row>
    <row r="57" spans="1:13" x14ac:dyDescent="0.25">
      <c r="A57" s="48" t="s">
        <v>30</v>
      </c>
      <c r="B57" s="48"/>
      <c r="C57" s="48"/>
      <c r="D57" s="48"/>
      <c r="E57" s="48"/>
      <c r="F57" s="48"/>
      <c r="G57" s="48"/>
      <c r="H57" s="48"/>
      <c r="I57" s="48"/>
      <c r="J57" s="48"/>
      <c r="K57" s="48"/>
      <c r="L57" s="48"/>
      <c r="M57" s="48"/>
    </row>
    <row r="58" spans="1:13" x14ac:dyDescent="0.25">
      <c r="A58" s="48"/>
      <c r="B58" s="48"/>
      <c r="C58" s="48"/>
      <c r="D58" s="48"/>
      <c r="E58" s="48"/>
      <c r="F58" s="48"/>
      <c r="G58" s="48"/>
      <c r="H58" s="48"/>
      <c r="I58" s="48"/>
      <c r="J58" s="48"/>
      <c r="K58" s="48"/>
      <c r="L58" s="48"/>
      <c r="M58" s="48"/>
    </row>
    <row r="59" spans="1:13" x14ac:dyDescent="0.25">
      <c r="A59" s="48"/>
      <c r="B59" s="48"/>
      <c r="C59" s="48"/>
      <c r="D59" s="48"/>
      <c r="E59" s="48"/>
      <c r="F59" s="48"/>
      <c r="G59" s="48"/>
      <c r="H59" s="48"/>
      <c r="I59" s="48"/>
      <c r="J59" s="48"/>
      <c r="K59" s="48"/>
      <c r="L59" s="48"/>
      <c r="M59" s="48"/>
    </row>
    <row r="61" spans="1:13" x14ac:dyDescent="0.25">
      <c r="A61" s="3" t="s">
        <v>22</v>
      </c>
      <c r="B61" s="3" t="s">
        <v>19</v>
      </c>
      <c r="C61" s="3" t="s">
        <v>31</v>
      </c>
      <c r="D61" s="3" t="s">
        <v>32</v>
      </c>
      <c r="E61" s="3" t="s">
        <v>33</v>
      </c>
    </row>
    <row r="62" spans="1:13" x14ac:dyDescent="0.25">
      <c r="A62" s="3" t="s">
        <v>34</v>
      </c>
      <c r="B62" s="5">
        <v>36000</v>
      </c>
      <c r="C62" s="5">
        <v>10000</v>
      </c>
      <c r="D62" s="5">
        <v>12000</v>
      </c>
      <c r="E62" s="5">
        <v>14000</v>
      </c>
    </row>
    <row r="63" spans="1:13" x14ac:dyDescent="0.25">
      <c r="A63" s="3" t="s">
        <v>35</v>
      </c>
      <c r="B63" s="5">
        <v>27000</v>
      </c>
      <c r="C63" s="5">
        <v>9000</v>
      </c>
      <c r="D63" s="5">
        <v>11000</v>
      </c>
      <c r="E63" s="5">
        <v>7000</v>
      </c>
    </row>
    <row r="64" spans="1:13" x14ac:dyDescent="0.25">
      <c r="A64" s="3" t="s">
        <v>19</v>
      </c>
      <c r="B64" s="5">
        <f>B62+B63</f>
        <v>63000</v>
      </c>
      <c r="C64" s="5">
        <f t="shared" ref="C64:E64" si="1">C62+C63</f>
        <v>19000</v>
      </c>
      <c r="D64" s="5">
        <f t="shared" si="1"/>
        <v>23000</v>
      </c>
      <c r="E64" s="5">
        <f t="shared" si="1"/>
        <v>21000</v>
      </c>
    </row>
  </sheetData>
  <mergeCells count="15">
    <mergeCell ref="A1:N2"/>
    <mergeCell ref="G45:G46"/>
    <mergeCell ref="H45:H46"/>
    <mergeCell ref="A57:M59"/>
    <mergeCell ref="A45:A46"/>
    <mergeCell ref="B45:B46"/>
    <mergeCell ref="C45:C46"/>
    <mergeCell ref="D45:D46"/>
    <mergeCell ref="E45:E46"/>
    <mergeCell ref="F45:F46"/>
    <mergeCell ref="A5:M7"/>
    <mergeCell ref="A8:L10"/>
    <mergeCell ref="A15:M16"/>
    <mergeCell ref="A17:M19"/>
    <mergeCell ref="A3:N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89"/>
  <sheetViews>
    <sheetView topLeftCell="A31" workbookViewId="0">
      <selection activeCell="F7" sqref="F7"/>
    </sheetView>
  </sheetViews>
  <sheetFormatPr baseColWidth="10" defaultRowHeight="15" x14ac:dyDescent="0.25"/>
  <cols>
    <col min="1" max="3" width="11.42578125" style="6"/>
    <col min="4" max="4" width="10" style="6" customWidth="1"/>
    <col min="5" max="5" width="8.42578125" style="6" customWidth="1"/>
    <col min="6" max="6" width="8.7109375" style="6" customWidth="1"/>
    <col min="7" max="7" width="9" style="6" customWidth="1"/>
    <col min="8" max="8" width="31.140625" style="6" customWidth="1"/>
    <col min="9" max="9" width="12.5703125" style="6" bestFit="1" customWidth="1"/>
    <col min="10" max="11" width="11.5703125" style="6" bestFit="1" customWidth="1"/>
    <col min="12" max="12" width="13.42578125" style="6" customWidth="1"/>
    <col min="13" max="13" width="14.28515625" style="6" customWidth="1"/>
    <col min="14" max="14" width="14.140625" style="6" customWidth="1"/>
    <col min="15" max="16384" width="11.42578125" style="6"/>
  </cols>
  <sheetData>
    <row r="2" spans="1:12" ht="18.75" x14ac:dyDescent="0.3">
      <c r="A2" s="55" t="s">
        <v>36</v>
      </c>
      <c r="B2" s="55"/>
      <c r="C2" s="55"/>
      <c r="D2" s="55"/>
      <c r="E2" s="55"/>
      <c r="F2" s="55"/>
      <c r="G2" s="55"/>
      <c r="H2" s="55"/>
      <c r="I2" s="55"/>
      <c r="J2" s="55"/>
      <c r="K2" s="55"/>
      <c r="L2" s="55"/>
    </row>
    <row r="4" spans="1:12" x14ac:dyDescent="0.25">
      <c r="A4" s="11" t="s">
        <v>43</v>
      </c>
    </row>
    <row r="5" spans="1:12" x14ac:dyDescent="0.25">
      <c r="D5" s="8" t="s">
        <v>44</v>
      </c>
    </row>
    <row r="6" spans="1:12" x14ac:dyDescent="0.25">
      <c r="A6" s="6">
        <v>36000</v>
      </c>
      <c r="B6" s="6">
        <f>Ejercicio!F53</f>
        <v>2340</v>
      </c>
      <c r="D6" s="6">
        <f>A6/B6</f>
        <v>15.384615384615385</v>
      </c>
    </row>
    <row r="10" spans="1:12" x14ac:dyDescent="0.25">
      <c r="A10" s="6" t="s">
        <v>45</v>
      </c>
      <c r="B10" s="6">
        <f>Ejercicio!F47</f>
        <v>1360</v>
      </c>
      <c r="C10" s="6">
        <f>B10*D6</f>
        <v>20923.076923076922</v>
      </c>
    </row>
    <row r="11" spans="1:12" x14ac:dyDescent="0.25">
      <c r="A11" s="6" t="s">
        <v>46</v>
      </c>
      <c r="B11" s="6">
        <f>Ejercicio!F48</f>
        <v>980</v>
      </c>
      <c r="C11" s="6">
        <f>B11*D6</f>
        <v>15076.923076923078</v>
      </c>
    </row>
    <row r="15" spans="1:12" x14ac:dyDescent="0.25">
      <c r="A15" s="11" t="s">
        <v>47</v>
      </c>
      <c r="B15" s="7"/>
      <c r="C15" s="7"/>
      <c r="D15" s="7"/>
    </row>
    <row r="18" spans="1:14" x14ac:dyDescent="0.25">
      <c r="A18" s="2" t="s">
        <v>8</v>
      </c>
      <c r="B18" s="2"/>
      <c r="C18" s="2" t="s">
        <v>9</v>
      </c>
    </row>
    <row r="19" spans="1:14" x14ac:dyDescent="0.25">
      <c r="A19" s="1" t="s">
        <v>11</v>
      </c>
      <c r="B19" s="1"/>
      <c r="C19" s="6">
        <v>4500</v>
      </c>
      <c r="D19" s="52"/>
      <c r="E19" s="52"/>
      <c r="F19" s="52"/>
      <c r="G19" s="52"/>
    </row>
    <row r="20" spans="1:14" x14ac:dyDescent="0.25">
      <c r="A20" s="1" t="s">
        <v>12</v>
      </c>
      <c r="B20" s="1"/>
      <c r="C20" s="6">
        <v>8000</v>
      </c>
      <c r="D20" s="16"/>
      <c r="E20" s="18"/>
      <c r="F20" s="16"/>
      <c r="G20" s="16"/>
    </row>
    <row r="21" spans="1:14" x14ac:dyDescent="0.25">
      <c r="A21" s="1" t="s">
        <v>13</v>
      </c>
      <c r="B21" s="1"/>
      <c r="C21" s="6">
        <v>3500</v>
      </c>
      <c r="D21" s="16"/>
      <c r="E21" s="18"/>
      <c r="F21" s="16"/>
      <c r="G21" s="16"/>
    </row>
    <row r="22" spans="1:14" x14ac:dyDescent="0.25">
      <c r="A22" s="17"/>
      <c r="B22" s="16"/>
      <c r="C22" s="18"/>
      <c r="D22" s="16"/>
      <c r="E22" s="16"/>
      <c r="F22" s="16"/>
      <c r="G22" s="16"/>
    </row>
    <row r="23" spans="1:14" x14ac:dyDescent="0.25">
      <c r="A23" s="17"/>
      <c r="B23" s="16"/>
      <c r="C23" s="16"/>
      <c r="D23" s="16"/>
      <c r="E23" s="16"/>
      <c r="F23" s="16"/>
      <c r="G23" s="18"/>
    </row>
    <row r="28" spans="1:14" x14ac:dyDescent="0.25">
      <c r="A28" s="11" t="s">
        <v>49</v>
      </c>
      <c r="H28" s="11" t="s">
        <v>60</v>
      </c>
    </row>
    <row r="29" spans="1:14" x14ac:dyDescent="0.25">
      <c r="C29" s="6" t="s">
        <v>54</v>
      </c>
    </row>
    <row r="30" spans="1:14" x14ac:dyDescent="0.25">
      <c r="A30" s="6">
        <v>18000</v>
      </c>
      <c r="B30" s="6">
        <f>Ejercicio!B53</f>
        <v>1700</v>
      </c>
      <c r="C30" s="6">
        <f>A30/B30</f>
        <v>10.588235294117647</v>
      </c>
      <c r="H30" s="51" t="s">
        <v>61</v>
      </c>
      <c r="I30" s="51" t="s">
        <v>42</v>
      </c>
      <c r="J30" s="51" t="s">
        <v>62</v>
      </c>
      <c r="K30" s="51"/>
      <c r="L30" s="51" t="s">
        <v>63</v>
      </c>
      <c r="M30" s="51"/>
      <c r="N30" s="51"/>
    </row>
    <row r="31" spans="1:14" x14ac:dyDescent="0.25">
      <c r="H31" s="51"/>
      <c r="I31" s="51"/>
      <c r="J31" s="51"/>
      <c r="K31" s="51"/>
      <c r="L31" s="51"/>
      <c r="M31" s="51"/>
      <c r="N31" s="51"/>
    </row>
    <row r="32" spans="1:14" x14ac:dyDescent="0.25">
      <c r="A32" s="5" t="s">
        <v>48</v>
      </c>
      <c r="B32" s="5">
        <f>Ejercicio!B47</f>
        <v>700</v>
      </c>
      <c r="C32" s="5">
        <f>B32*C30</f>
        <v>7411.7647058823532</v>
      </c>
      <c r="H32" s="5"/>
      <c r="I32" s="13"/>
      <c r="J32" s="14" t="s">
        <v>34</v>
      </c>
      <c r="K32" s="14" t="s">
        <v>35</v>
      </c>
      <c r="L32" s="13" t="s">
        <v>64</v>
      </c>
      <c r="M32" s="13" t="s">
        <v>65</v>
      </c>
      <c r="N32" s="13" t="s">
        <v>66</v>
      </c>
    </row>
    <row r="33" spans="1:14" x14ac:dyDescent="0.25">
      <c r="A33" s="5" t="s">
        <v>50</v>
      </c>
      <c r="B33" s="5">
        <f>Ejercicio!B48</f>
        <v>600</v>
      </c>
      <c r="C33" s="5">
        <f>B33*C30</f>
        <v>6352.9411764705883</v>
      </c>
      <c r="H33" s="5" t="s">
        <v>73</v>
      </c>
      <c r="I33" s="10">
        <f>J33+K33+L33+M33+N33</f>
        <v>30000</v>
      </c>
      <c r="J33" s="10">
        <f>Ejercicio!C11</f>
        <v>15000</v>
      </c>
      <c r="K33" s="10">
        <f>Ejercicio!C12</f>
        <v>10000</v>
      </c>
      <c r="L33" s="10"/>
      <c r="M33" s="10">
        <f>Ejercicio!C13</f>
        <v>5000</v>
      </c>
      <c r="N33" s="10"/>
    </row>
    <row r="34" spans="1:14" x14ac:dyDescent="0.25">
      <c r="A34" s="5" t="s">
        <v>51</v>
      </c>
      <c r="B34" s="5">
        <f>Ejercicio!B49</f>
        <v>250</v>
      </c>
      <c r="C34" s="5">
        <f>B34*C30</f>
        <v>2647.0588235294117</v>
      </c>
      <c r="H34" s="5" t="s">
        <v>67</v>
      </c>
      <c r="I34" s="10">
        <f t="shared" ref="I34:I40" si="0">J34+K34+L34+M34+N34</f>
        <v>36000</v>
      </c>
      <c r="J34" s="10">
        <f>C10</f>
        <v>20923.076923076922</v>
      </c>
      <c r="K34" s="10">
        <f>C11</f>
        <v>15076.923076923078</v>
      </c>
      <c r="L34" s="10"/>
      <c r="M34" s="10"/>
      <c r="N34" s="10"/>
    </row>
    <row r="35" spans="1:14" x14ac:dyDescent="0.25">
      <c r="A35" s="5" t="s">
        <v>52</v>
      </c>
      <c r="B35" s="5">
        <f>Ejercicio!B50</f>
        <v>100</v>
      </c>
      <c r="C35" s="5">
        <f>B35*C30</f>
        <v>1058.8235294117646</v>
      </c>
      <c r="H35" s="5" t="s">
        <v>68</v>
      </c>
      <c r="I35" s="10">
        <f t="shared" si="0"/>
        <v>16000</v>
      </c>
      <c r="J35" s="10"/>
      <c r="K35" s="10"/>
      <c r="L35" s="10">
        <f>C20</f>
        <v>8000</v>
      </c>
      <c r="M35" s="10">
        <f>C19</f>
        <v>4500</v>
      </c>
      <c r="N35" s="10">
        <f>C21</f>
        <v>3500</v>
      </c>
    </row>
    <row r="36" spans="1:14" x14ac:dyDescent="0.25">
      <c r="A36" s="5" t="s">
        <v>53</v>
      </c>
      <c r="B36" s="5">
        <f>Ejercicio!B51</f>
        <v>50</v>
      </c>
      <c r="C36" s="5">
        <f>B36*C30</f>
        <v>529.41176470588232</v>
      </c>
      <c r="H36" s="5" t="s">
        <v>69</v>
      </c>
      <c r="I36" s="10">
        <f t="shared" si="0"/>
        <v>18000</v>
      </c>
      <c r="J36" s="10">
        <f>C32</f>
        <v>7411.7647058823532</v>
      </c>
      <c r="K36" s="10">
        <f>C33</f>
        <v>6352.9411764705883</v>
      </c>
      <c r="L36" s="10">
        <f>C34</f>
        <v>2647.0588235294117</v>
      </c>
      <c r="M36" s="10">
        <f>C35</f>
        <v>1058.8235294117646</v>
      </c>
      <c r="N36" s="10">
        <f>C36</f>
        <v>529.41176470588232</v>
      </c>
    </row>
    <row r="37" spans="1:14" x14ac:dyDescent="0.25">
      <c r="A37" s="5" t="s">
        <v>42</v>
      </c>
      <c r="B37" s="9">
        <f>SUM(B32:B36)</f>
        <v>1700</v>
      </c>
      <c r="C37" s="9">
        <f>C32+C33+C34+C35+C36</f>
        <v>18000</v>
      </c>
      <c r="H37" s="5" t="s">
        <v>70</v>
      </c>
      <c r="I37" s="10">
        <f t="shared" si="0"/>
        <v>14000</v>
      </c>
      <c r="J37" s="10">
        <f>C44</f>
        <v>5488</v>
      </c>
      <c r="K37" s="10">
        <f>C45</f>
        <v>4031.9999999999995</v>
      </c>
      <c r="L37" s="10">
        <f>C46</f>
        <v>1232</v>
      </c>
      <c r="M37" s="10">
        <f>C47</f>
        <v>1400</v>
      </c>
      <c r="N37" s="10">
        <f>C48</f>
        <v>1847.9999999999998</v>
      </c>
    </row>
    <row r="38" spans="1:14" x14ac:dyDescent="0.25">
      <c r="H38" s="5" t="s">
        <v>56</v>
      </c>
      <c r="I38" s="10">
        <f t="shared" si="0"/>
        <v>2500.0000000000005</v>
      </c>
      <c r="J38" s="10">
        <f>C58</f>
        <v>1041.6666666666667</v>
      </c>
      <c r="K38" s="10">
        <f>C59</f>
        <v>625</v>
      </c>
      <c r="L38" s="10">
        <f>C60</f>
        <v>416.66666666666669</v>
      </c>
      <c r="M38" s="10">
        <f>C61</f>
        <v>208.33333333333334</v>
      </c>
      <c r="N38" s="10">
        <f>C62</f>
        <v>208.33333333333334</v>
      </c>
    </row>
    <row r="39" spans="1:14" x14ac:dyDescent="0.25">
      <c r="H39" s="5" t="s">
        <v>71</v>
      </c>
      <c r="I39" s="10">
        <f t="shared" si="0"/>
        <v>10800</v>
      </c>
      <c r="J39" s="10">
        <f>B70</f>
        <v>6200</v>
      </c>
      <c r="K39" s="10">
        <f>B71</f>
        <v>3600</v>
      </c>
      <c r="L39" s="10">
        <f>B72</f>
        <v>600</v>
      </c>
      <c r="M39" s="10">
        <f>B73</f>
        <v>400</v>
      </c>
      <c r="N39" s="10"/>
    </row>
    <row r="40" spans="1:14" x14ac:dyDescent="0.25">
      <c r="A40" s="11" t="s">
        <v>55</v>
      </c>
      <c r="H40" s="5" t="s">
        <v>72</v>
      </c>
      <c r="I40" s="10">
        <f t="shared" si="0"/>
        <v>3400</v>
      </c>
      <c r="J40" s="10">
        <f>C84</f>
        <v>1400</v>
      </c>
      <c r="K40" s="10">
        <f>C85</f>
        <v>1200</v>
      </c>
      <c r="L40" s="10">
        <f>C86</f>
        <v>500</v>
      </c>
      <c r="M40" s="10">
        <f>C87</f>
        <v>200</v>
      </c>
      <c r="N40" s="10">
        <f>C88</f>
        <v>100</v>
      </c>
    </row>
    <row r="41" spans="1:14" x14ac:dyDescent="0.25">
      <c r="C41" s="6" t="s">
        <v>54</v>
      </c>
      <c r="H41" s="15" t="s">
        <v>42</v>
      </c>
      <c r="I41" s="19">
        <f>I33+I34+I35+I36+I37+I38+I39+I40</f>
        <v>130700</v>
      </c>
      <c r="J41" s="19">
        <f t="shared" ref="J41:N41" si="1">J33+J34+J35+J36+J37+J38+J39+J40</f>
        <v>57464.508295625936</v>
      </c>
      <c r="K41" s="19">
        <f t="shared" si="1"/>
        <v>40886.864253393665</v>
      </c>
      <c r="L41" s="19">
        <f t="shared" si="1"/>
        <v>13395.725490196079</v>
      </c>
      <c r="M41" s="19">
        <f t="shared" si="1"/>
        <v>12767.156862745098</v>
      </c>
      <c r="N41" s="19">
        <f t="shared" si="1"/>
        <v>6185.745098039215</v>
      </c>
    </row>
    <row r="42" spans="1:14" x14ac:dyDescent="0.25">
      <c r="A42" s="6">
        <v>14000</v>
      </c>
      <c r="B42" s="6">
        <f>Ejercicio!D53</f>
        <v>2500</v>
      </c>
      <c r="C42" s="6">
        <f>A42/B42</f>
        <v>5.6</v>
      </c>
    </row>
    <row r="44" spans="1:14" x14ac:dyDescent="0.25">
      <c r="A44" s="5" t="s">
        <v>48</v>
      </c>
      <c r="B44" s="5">
        <f>Ejercicio!D47</f>
        <v>980</v>
      </c>
      <c r="C44" s="5">
        <f>B44*C42</f>
        <v>5488</v>
      </c>
    </row>
    <row r="45" spans="1:14" x14ac:dyDescent="0.25">
      <c r="A45" s="5" t="s">
        <v>50</v>
      </c>
      <c r="B45" s="5">
        <f>Ejercicio!D48</f>
        <v>720</v>
      </c>
      <c r="C45" s="5">
        <f>B45*C42</f>
        <v>4031.9999999999995</v>
      </c>
    </row>
    <row r="46" spans="1:14" x14ac:dyDescent="0.25">
      <c r="A46" s="5" t="s">
        <v>51</v>
      </c>
      <c r="B46" s="5">
        <f>Ejercicio!D49</f>
        <v>220</v>
      </c>
      <c r="C46" s="5">
        <f>B46*C42</f>
        <v>1232</v>
      </c>
    </row>
    <row r="47" spans="1:14" x14ac:dyDescent="0.25">
      <c r="A47" s="5" t="s">
        <v>52</v>
      </c>
      <c r="B47" s="5">
        <f>Ejercicio!D50</f>
        <v>250</v>
      </c>
      <c r="C47" s="5">
        <f>B47*C42</f>
        <v>1400</v>
      </c>
    </row>
    <row r="48" spans="1:14" x14ac:dyDescent="0.25">
      <c r="A48" s="5" t="s">
        <v>53</v>
      </c>
      <c r="B48" s="5">
        <f>Ejercicio!D51</f>
        <v>330</v>
      </c>
      <c r="C48" s="5">
        <f>B48*C42</f>
        <v>1847.9999999999998</v>
      </c>
    </row>
    <row r="49" spans="1:3" x14ac:dyDescent="0.25">
      <c r="A49" s="9" t="s">
        <v>42</v>
      </c>
      <c r="B49" s="9">
        <f>SUM(B44:B48)</f>
        <v>2500</v>
      </c>
      <c r="C49" s="9">
        <f>SUM(C44:C48)</f>
        <v>14000</v>
      </c>
    </row>
    <row r="53" spans="1:3" x14ac:dyDescent="0.25">
      <c r="A53" s="11" t="s">
        <v>56</v>
      </c>
    </row>
    <row r="55" spans="1:3" x14ac:dyDescent="0.25">
      <c r="C55" s="6" t="s">
        <v>54</v>
      </c>
    </row>
    <row r="56" spans="1:3" x14ac:dyDescent="0.25">
      <c r="A56" s="6">
        <v>2500</v>
      </c>
      <c r="B56" s="6">
        <f>Ejercicio!C53</f>
        <v>12</v>
      </c>
      <c r="C56" s="6">
        <f>A56/B56</f>
        <v>208.33333333333334</v>
      </c>
    </row>
    <row r="58" spans="1:3" x14ac:dyDescent="0.25">
      <c r="A58" s="5" t="s">
        <v>48</v>
      </c>
      <c r="B58" s="5">
        <f>Ejercicio!C47</f>
        <v>5</v>
      </c>
      <c r="C58" s="5">
        <f>B58*C56</f>
        <v>1041.6666666666667</v>
      </c>
    </row>
    <row r="59" spans="1:3" x14ac:dyDescent="0.25">
      <c r="A59" s="5" t="s">
        <v>50</v>
      </c>
      <c r="B59" s="5">
        <f>Ejercicio!C48</f>
        <v>3</v>
      </c>
      <c r="C59" s="5">
        <f>B59*C56</f>
        <v>625</v>
      </c>
    </row>
    <row r="60" spans="1:3" x14ac:dyDescent="0.25">
      <c r="A60" s="5" t="s">
        <v>51</v>
      </c>
      <c r="B60" s="5">
        <f>Ejercicio!C49</f>
        <v>2</v>
      </c>
      <c r="C60" s="5">
        <f>B60*C56</f>
        <v>416.66666666666669</v>
      </c>
    </row>
    <row r="61" spans="1:3" x14ac:dyDescent="0.25">
      <c r="A61" s="5" t="s">
        <v>52</v>
      </c>
      <c r="B61" s="5">
        <f>Ejercicio!C50</f>
        <v>1</v>
      </c>
      <c r="C61" s="5">
        <f>B61*C56</f>
        <v>208.33333333333334</v>
      </c>
    </row>
    <row r="62" spans="1:3" x14ac:dyDescent="0.25">
      <c r="A62" s="5" t="s">
        <v>53</v>
      </c>
      <c r="B62" s="5">
        <f>Ejercicio!C51</f>
        <v>1</v>
      </c>
      <c r="C62" s="5">
        <f>B62*C56</f>
        <v>208.33333333333334</v>
      </c>
    </row>
    <row r="63" spans="1:3" x14ac:dyDescent="0.25">
      <c r="A63" s="9" t="s">
        <v>42</v>
      </c>
      <c r="B63" s="9">
        <f>SUM(B58:B62)</f>
        <v>12</v>
      </c>
      <c r="C63" s="9">
        <f>SUM(C58:C62)</f>
        <v>2500.0000000000005</v>
      </c>
    </row>
    <row r="66" spans="1:3" x14ac:dyDescent="0.25">
      <c r="A66" s="11" t="s">
        <v>57</v>
      </c>
    </row>
    <row r="70" spans="1:3" x14ac:dyDescent="0.25">
      <c r="A70" s="5" t="s">
        <v>48</v>
      </c>
      <c r="B70" s="5">
        <v>6200</v>
      </c>
      <c r="C70" s="5"/>
    </row>
    <row r="71" spans="1:3" x14ac:dyDescent="0.25">
      <c r="A71" s="5" t="s">
        <v>50</v>
      </c>
      <c r="B71" s="5">
        <v>3600</v>
      </c>
      <c r="C71" s="5"/>
    </row>
    <row r="72" spans="1:3" x14ac:dyDescent="0.25">
      <c r="A72" s="5" t="s">
        <v>51</v>
      </c>
      <c r="B72" s="5">
        <v>600</v>
      </c>
      <c r="C72" s="5"/>
    </row>
    <row r="73" spans="1:3" x14ac:dyDescent="0.25">
      <c r="A73" s="5" t="s">
        <v>52</v>
      </c>
      <c r="B73" s="5">
        <v>400</v>
      </c>
      <c r="C73" s="5"/>
    </row>
    <row r="74" spans="1:3" x14ac:dyDescent="0.25">
      <c r="A74" s="5"/>
      <c r="B74" s="5"/>
      <c r="C74" s="5"/>
    </row>
    <row r="75" spans="1:3" x14ac:dyDescent="0.25">
      <c r="A75" s="9" t="s">
        <v>42</v>
      </c>
      <c r="B75" s="9">
        <f>SUM(B70:B74)</f>
        <v>10800</v>
      </c>
      <c r="C75" s="9"/>
    </row>
    <row r="79" spans="1:3" x14ac:dyDescent="0.25">
      <c r="A79" s="11" t="s">
        <v>58</v>
      </c>
    </row>
    <row r="81" spans="1:3" x14ac:dyDescent="0.25">
      <c r="C81" s="6" t="s">
        <v>54</v>
      </c>
    </row>
    <row r="82" spans="1:3" x14ac:dyDescent="0.25">
      <c r="A82" s="6">
        <v>3400</v>
      </c>
      <c r="B82" s="6">
        <f>Ejercicio!B53</f>
        <v>1700</v>
      </c>
      <c r="C82" s="6">
        <f>A82/B82</f>
        <v>2</v>
      </c>
    </row>
    <row r="83" spans="1:3" x14ac:dyDescent="0.25">
      <c r="B83" s="12" t="s">
        <v>59</v>
      </c>
    </row>
    <row r="84" spans="1:3" x14ac:dyDescent="0.25">
      <c r="A84" s="9" t="s">
        <v>48</v>
      </c>
      <c r="B84" s="5">
        <f>Ejercicio!B47</f>
        <v>700</v>
      </c>
      <c r="C84" s="5">
        <f>B84*C82</f>
        <v>1400</v>
      </c>
    </row>
    <row r="85" spans="1:3" x14ac:dyDescent="0.25">
      <c r="A85" s="9" t="s">
        <v>50</v>
      </c>
      <c r="B85" s="5">
        <f>Ejercicio!B48</f>
        <v>600</v>
      </c>
      <c r="C85" s="5">
        <f>B85*C82</f>
        <v>1200</v>
      </c>
    </row>
    <row r="86" spans="1:3" x14ac:dyDescent="0.25">
      <c r="A86" s="9" t="s">
        <v>51</v>
      </c>
      <c r="B86" s="5">
        <f>Ejercicio!B49</f>
        <v>250</v>
      </c>
      <c r="C86" s="5">
        <f>B86*C82</f>
        <v>500</v>
      </c>
    </row>
    <row r="87" spans="1:3" x14ac:dyDescent="0.25">
      <c r="A87" s="9" t="s">
        <v>52</v>
      </c>
      <c r="B87" s="5">
        <f>Ejercicio!B50</f>
        <v>100</v>
      </c>
      <c r="C87" s="5">
        <f>B87*C82</f>
        <v>200</v>
      </c>
    </row>
    <row r="88" spans="1:3" x14ac:dyDescent="0.25">
      <c r="A88" s="9" t="s">
        <v>53</v>
      </c>
      <c r="B88" s="5">
        <f>Ejercicio!B51</f>
        <v>50</v>
      </c>
      <c r="C88" s="5">
        <f>B88*C82</f>
        <v>100</v>
      </c>
    </row>
    <row r="89" spans="1:3" x14ac:dyDescent="0.25">
      <c r="A89" s="9" t="s">
        <v>42</v>
      </c>
      <c r="B89" s="9">
        <f>SUM(B84:B88)</f>
        <v>1700</v>
      </c>
      <c r="C89" s="9">
        <f>SUM(C84:C88)</f>
        <v>3400</v>
      </c>
    </row>
  </sheetData>
  <mergeCells count="7">
    <mergeCell ref="A2:L2"/>
    <mergeCell ref="J30:K31"/>
    <mergeCell ref="L30:N31"/>
    <mergeCell ref="D19:E19"/>
    <mergeCell ref="F19:G19"/>
    <mergeCell ref="H30:H31"/>
    <mergeCell ref="I30:I3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0"/>
  <sheetViews>
    <sheetView zoomScale="98" zoomScaleNormal="98" workbookViewId="0">
      <selection activeCell="G23" sqref="G23"/>
    </sheetView>
  </sheetViews>
  <sheetFormatPr baseColWidth="10" defaultRowHeight="15" x14ac:dyDescent="0.25"/>
  <cols>
    <col min="1" max="1" width="4.42578125" style="22" customWidth="1"/>
    <col min="2" max="2" width="12.140625" style="22" customWidth="1"/>
    <col min="3" max="3" width="14.28515625" style="22" customWidth="1"/>
    <col min="4" max="4" width="12.5703125" style="22" customWidth="1"/>
    <col min="5" max="5" width="11.42578125" style="22"/>
    <col min="6" max="6" width="11.85546875" style="22" customWidth="1"/>
    <col min="7" max="7" width="14" style="22" customWidth="1"/>
    <col min="8" max="8" width="11.42578125" style="22"/>
    <col min="9" max="9" width="17.28515625" style="22" customWidth="1"/>
    <col min="10" max="10" width="12.85546875" style="22" bestFit="1" customWidth="1"/>
    <col min="11" max="11" width="11.42578125" style="22"/>
    <col min="12" max="12" width="14.28515625" style="22" customWidth="1"/>
    <col min="13" max="13" width="11.42578125" style="22"/>
    <col min="14" max="14" width="12.85546875" style="22" customWidth="1"/>
    <col min="15" max="15" width="11.42578125" style="22"/>
    <col min="16" max="17" width="13.140625" style="22" bestFit="1" customWidth="1"/>
    <col min="18" max="16384" width="11.42578125" style="22"/>
  </cols>
  <sheetData>
    <row r="1" spans="2:17" x14ac:dyDescent="0.25">
      <c r="H1" s="56" t="s">
        <v>106</v>
      </c>
      <c r="I1" s="56"/>
      <c r="J1" s="56"/>
      <c r="K1" s="56"/>
      <c r="L1" s="56"/>
      <c r="M1" s="56"/>
      <c r="N1" s="56"/>
      <c r="O1" s="56"/>
      <c r="P1" s="56"/>
      <c r="Q1" s="56"/>
    </row>
    <row r="2" spans="2:17" x14ac:dyDescent="0.25">
      <c r="B2" s="28" t="s">
        <v>74</v>
      </c>
      <c r="C2" s="57"/>
      <c r="D2" s="57"/>
      <c r="E2" s="57"/>
      <c r="F2" s="57"/>
      <c r="G2" s="57"/>
      <c r="H2" s="56"/>
      <c r="I2" s="56"/>
      <c r="J2" s="56"/>
      <c r="K2" s="56"/>
      <c r="L2" s="56"/>
      <c r="M2" s="56"/>
      <c r="N2" s="56"/>
      <c r="O2" s="56"/>
      <c r="P2" s="56"/>
      <c r="Q2" s="56"/>
    </row>
    <row r="4" spans="2:17" x14ac:dyDescent="0.25">
      <c r="B4" s="22" t="s">
        <v>75</v>
      </c>
      <c r="D4" s="22" t="s">
        <v>54</v>
      </c>
    </row>
    <row r="5" spans="2:17" x14ac:dyDescent="0.25">
      <c r="B5" s="22">
        <v>6185.75</v>
      </c>
      <c r="C5" s="22">
        <v>1650</v>
      </c>
      <c r="D5" s="22">
        <f>B5/C5</f>
        <v>3.748939393939394</v>
      </c>
    </row>
    <row r="7" spans="2:17" x14ac:dyDescent="0.25">
      <c r="B7" s="23" t="s">
        <v>48</v>
      </c>
      <c r="C7" s="23">
        <v>700</v>
      </c>
      <c r="D7" s="23">
        <f>C7*D5</f>
        <v>2624.257575757576</v>
      </c>
      <c r="I7" s="20" t="s">
        <v>78</v>
      </c>
      <c r="J7" s="20"/>
      <c r="K7" s="20"/>
      <c r="L7" s="20"/>
      <c r="M7" s="20"/>
      <c r="N7" s="20"/>
      <c r="O7" s="20"/>
    </row>
    <row r="8" spans="2:17" x14ac:dyDescent="0.25">
      <c r="B8" s="23" t="s">
        <v>50</v>
      </c>
      <c r="C8" s="23">
        <v>600</v>
      </c>
      <c r="D8" s="23">
        <f>C8*D5</f>
        <v>2249.3636363636365</v>
      </c>
      <c r="I8" s="20"/>
      <c r="J8" s="20"/>
      <c r="K8" s="20"/>
      <c r="L8" s="20"/>
      <c r="M8" s="20"/>
      <c r="N8" s="20"/>
      <c r="O8" s="20"/>
    </row>
    <row r="9" spans="2:17" x14ac:dyDescent="0.25">
      <c r="B9" s="23" t="s">
        <v>51</v>
      </c>
      <c r="C9" s="23">
        <v>250</v>
      </c>
      <c r="D9" s="23">
        <f>C9*D5</f>
        <v>937.2348484848485</v>
      </c>
      <c r="I9" s="21" t="s">
        <v>61</v>
      </c>
      <c r="J9" s="21" t="s">
        <v>42</v>
      </c>
      <c r="K9" s="21" t="s">
        <v>62</v>
      </c>
      <c r="L9" s="21"/>
      <c r="M9" s="21" t="s">
        <v>63</v>
      </c>
      <c r="N9" s="21"/>
      <c r="O9" s="20"/>
    </row>
    <row r="10" spans="2:17" x14ac:dyDescent="0.25">
      <c r="B10" s="23" t="s">
        <v>52</v>
      </c>
      <c r="C10" s="23">
        <v>100</v>
      </c>
      <c r="D10" s="23">
        <f>C10*D5</f>
        <v>374.89393939393938</v>
      </c>
      <c r="I10" s="20"/>
      <c r="J10" s="20"/>
      <c r="K10" s="20"/>
      <c r="L10" s="20"/>
      <c r="M10" s="20"/>
      <c r="N10" s="20"/>
      <c r="O10" s="20"/>
    </row>
    <row r="11" spans="2:17" x14ac:dyDescent="0.25">
      <c r="B11" s="24" t="s">
        <v>42</v>
      </c>
      <c r="D11" s="21">
        <f>SUM(D7:D10)</f>
        <v>6185.7499999999991</v>
      </c>
      <c r="I11" s="20"/>
      <c r="J11" s="20"/>
      <c r="K11" s="20" t="s">
        <v>34</v>
      </c>
      <c r="L11" s="20" t="s">
        <v>35</v>
      </c>
      <c r="M11" s="20" t="s">
        <v>64</v>
      </c>
      <c r="N11" s="20" t="s">
        <v>65</v>
      </c>
      <c r="O11" s="20" t="s">
        <v>66</v>
      </c>
    </row>
    <row r="12" spans="2:17" ht="32.25" customHeight="1" x14ac:dyDescent="0.25">
      <c r="B12" s="25"/>
      <c r="D12" s="26"/>
      <c r="I12" s="27" t="s">
        <v>79</v>
      </c>
      <c r="J12" s="21">
        <v>130700</v>
      </c>
      <c r="K12" s="20">
        <v>57464.51</v>
      </c>
      <c r="L12" s="20">
        <v>40886.86</v>
      </c>
      <c r="M12" s="20">
        <v>13395.73</v>
      </c>
      <c r="N12" s="20">
        <v>12767.16</v>
      </c>
      <c r="O12" s="20">
        <v>6185.75</v>
      </c>
    </row>
    <row r="13" spans="2:17" x14ac:dyDescent="0.25">
      <c r="B13" s="29" t="s">
        <v>76</v>
      </c>
      <c r="I13" s="20" t="s">
        <v>80</v>
      </c>
      <c r="J13" s="20"/>
      <c r="K13" s="23">
        <v>2624.26</v>
      </c>
      <c r="L13" s="20">
        <v>2249.3636363636365</v>
      </c>
      <c r="M13" s="23">
        <v>937.23</v>
      </c>
      <c r="N13" s="20">
        <v>374.89</v>
      </c>
      <c r="O13" s="20">
        <v>-6185.75</v>
      </c>
    </row>
    <row r="14" spans="2:17" x14ac:dyDescent="0.25">
      <c r="B14" s="29" t="s">
        <v>39</v>
      </c>
      <c r="I14" s="20" t="s">
        <v>39</v>
      </c>
      <c r="J14" s="20"/>
      <c r="K14" s="20">
        <v>8190.26</v>
      </c>
      <c r="L14" s="20">
        <v>6142.7</v>
      </c>
      <c r="M14" s="20">
        <v>-14332.96</v>
      </c>
      <c r="N14" s="20"/>
      <c r="O14" s="20"/>
    </row>
    <row r="15" spans="2:17" x14ac:dyDescent="0.25">
      <c r="B15" s="22">
        <v>14332.96</v>
      </c>
      <c r="C15" s="22">
        <v>63000</v>
      </c>
      <c r="D15" s="22">
        <f>B15/C15</f>
        <v>0.22750730158730156</v>
      </c>
      <c r="I15" s="20" t="s">
        <v>81</v>
      </c>
      <c r="J15" s="20"/>
      <c r="K15" s="20">
        <v>7576.01</v>
      </c>
      <c r="L15" s="20">
        <v>5566.04</v>
      </c>
      <c r="M15" s="20"/>
      <c r="N15" s="20">
        <v>-13142.05</v>
      </c>
      <c r="O15" s="20"/>
    </row>
    <row r="16" spans="2:17" x14ac:dyDescent="0.25">
      <c r="I16" s="21" t="s">
        <v>42</v>
      </c>
      <c r="J16" s="21">
        <v>130700</v>
      </c>
      <c r="K16" s="21">
        <f>SUM(K12:K15)</f>
        <v>75855.039999999994</v>
      </c>
      <c r="L16" s="21">
        <f>SUM(L12:L15)</f>
        <v>54844.963636363638</v>
      </c>
      <c r="M16" s="21">
        <f>M12+M13+M14</f>
        <v>0</v>
      </c>
      <c r="N16" s="21">
        <f>N12+N13+N15</f>
        <v>0</v>
      </c>
      <c r="O16" s="21">
        <f>O12+O13-O14</f>
        <v>0</v>
      </c>
    </row>
    <row r="17" spans="2:17" x14ac:dyDescent="0.25">
      <c r="B17" s="23" t="s">
        <v>48</v>
      </c>
      <c r="C17" s="23">
        <v>36000</v>
      </c>
      <c r="D17" s="23">
        <f>C17*D15</f>
        <v>8190.2628571428559</v>
      </c>
    </row>
    <row r="18" spans="2:17" ht="14.25" customHeight="1" x14ac:dyDescent="0.25">
      <c r="B18" s="23" t="s">
        <v>50</v>
      </c>
      <c r="C18" s="23">
        <v>27000</v>
      </c>
      <c r="D18" s="23">
        <f>C18*D15</f>
        <v>6142.6971428571424</v>
      </c>
      <c r="I18" s="22" t="s">
        <v>87</v>
      </c>
    </row>
    <row r="19" spans="2:17" ht="12" customHeight="1" x14ac:dyDescent="0.25">
      <c r="B19" s="23" t="s">
        <v>52</v>
      </c>
      <c r="D19" s="23">
        <f>C19*D16</f>
        <v>0</v>
      </c>
      <c r="I19" s="28" t="s">
        <v>34</v>
      </c>
      <c r="J19" s="22">
        <v>75855.039999999994</v>
      </c>
      <c r="K19" s="22">
        <v>36000</v>
      </c>
      <c r="L19" s="31">
        <f>J19/K19</f>
        <v>2.1070844444444443</v>
      </c>
      <c r="M19" s="22" t="s">
        <v>88</v>
      </c>
    </row>
    <row r="20" spans="2:17" x14ac:dyDescent="0.25">
      <c r="B20" s="24" t="s">
        <v>42</v>
      </c>
      <c r="D20" s="21">
        <f>SUM(D17:D19)</f>
        <v>14332.96</v>
      </c>
      <c r="I20" s="28" t="s">
        <v>35</v>
      </c>
      <c r="J20" s="22">
        <v>54844.959999999999</v>
      </c>
      <c r="K20" s="22">
        <v>27000</v>
      </c>
      <c r="L20" s="31">
        <f>J20/K20</f>
        <v>2.0312948148148147</v>
      </c>
      <c r="M20" s="22" t="s">
        <v>88</v>
      </c>
    </row>
    <row r="21" spans="2:17" x14ac:dyDescent="0.25">
      <c r="B21" s="29"/>
      <c r="D21" s="30"/>
      <c r="I21" s="28" t="s">
        <v>39</v>
      </c>
    </row>
    <row r="23" spans="2:17" ht="45" x14ac:dyDescent="0.25">
      <c r="I23" s="58" t="s">
        <v>82</v>
      </c>
      <c r="J23" s="58" t="s">
        <v>83</v>
      </c>
      <c r="K23" s="59" t="s">
        <v>84</v>
      </c>
      <c r="L23" s="60"/>
      <c r="M23" s="59" t="s">
        <v>85</v>
      </c>
      <c r="N23" s="60"/>
      <c r="O23" s="59" t="s">
        <v>86</v>
      </c>
      <c r="P23" s="60"/>
      <c r="Q23" s="61" t="s">
        <v>42</v>
      </c>
    </row>
    <row r="24" spans="2:17" x14ac:dyDescent="0.25">
      <c r="I24" s="27"/>
      <c r="J24" s="27"/>
      <c r="K24" s="62"/>
      <c r="L24" s="63"/>
      <c r="M24" s="62"/>
      <c r="N24" s="63"/>
      <c r="O24" s="62"/>
      <c r="P24" s="63"/>
      <c r="Q24" s="64"/>
    </row>
    <row r="25" spans="2:17" x14ac:dyDescent="0.25">
      <c r="B25" s="29" t="s">
        <v>77</v>
      </c>
      <c r="I25" s="20"/>
      <c r="J25" s="20"/>
      <c r="K25" s="65" t="s">
        <v>89</v>
      </c>
      <c r="L25" s="65" t="s">
        <v>90</v>
      </c>
      <c r="M25" s="65" t="s">
        <v>89</v>
      </c>
      <c r="N25" s="65" t="s">
        <v>90</v>
      </c>
      <c r="O25" s="65" t="s">
        <v>89</v>
      </c>
      <c r="P25" s="65" t="s">
        <v>90</v>
      </c>
      <c r="Q25" s="20"/>
    </row>
    <row r="26" spans="2:17" x14ac:dyDescent="0.25">
      <c r="B26" s="25">
        <v>13142.05</v>
      </c>
      <c r="C26" s="22">
        <v>1700</v>
      </c>
      <c r="D26" s="22">
        <f>B26/C26</f>
        <v>7.730617647058823</v>
      </c>
      <c r="I26" s="21" t="s">
        <v>34</v>
      </c>
      <c r="J26" s="20">
        <f>L19</f>
        <v>2.1070844444444443</v>
      </c>
      <c r="K26" s="23">
        <v>10000</v>
      </c>
      <c r="L26" s="20">
        <f>J26*K26</f>
        <v>21070.844444444443</v>
      </c>
      <c r="M26" s="23">
        <v>12000</v>
      </c>
      <c r="N26" s="20">
        <f>J26*M26</f>
        <v>25285.013333333332</v>
      </c>
      <c r="O26" s="23">
        <v>14000</v>
      </c>
      <c r="P26" s="20">
        <f>J26*O26</f>
        <v>29499.182222222222</v>
      </c>
      <c r="Q26" s="20">
        <f>L26+N26+P26</f>
        <v>75855.039999999994</v>
      </c>
    </row>
    <row r="27" spans="2:17" x14ac:dyDescent="0.25">
      <c r="I27" s="21" t="s">
        <v>35</v>
      </c>
      <c r="J27" s="20">
        <f>L20</f>
        <v>2.0312948148148147</v>
      </c>
      <c r="K27" s="23">
        <v>9000</v>
      </c>
      <c r="L27" s="20">
        <f>J27*K27</f>
        <v>18281.653333333332</v>
      </c>
      <c r="M27" s="23">
        <v>11000</v>
      </c>
      <c r="N27" s="20">
        <f>J27*M27</f>
        <v>22344.242962962962</v>
      </c>
      <c r="O27" s="23">
        <v>7000</v>
      </c>
      <c r="P27" s="20">
        <f>J27*O27</f>
        <v>14219.063703703703</v>
      </c>
      <c r="Q27" s="20">
        <f>L27+N27+P27</f>
        <v>54844.959999999999</v>
      </c>
    </row>
    <row r="28" spans="2:17" x14ac:dyDescent="0.25">
      <c r="B28" s="23" t="s">
        <v>48</v>
      </c>
      <c r="C28" s="23">
        <v>980</v>
      </c>
      <c r="D28" s="23">
        <f>C28*D26</f>
        <v>7576.0052941176464</v>
      </c>
      <c r="I28" s="21" t="s">
        <v>42</v>
      </c>
      <c r="J28" s="21"/>
      <c r="K28" s="21"/>
      <c r="L28" s="21">
        <f>SUM(L26:L27)</f>
        <v>39352.497777777775</v>
      </c>
      <c r="M28" s="21"/>
      <c r="N28" s="21">
        <f>SUM(N26:N27)</f>
        <v>47629.256296296298</v>
      </c>
      <c r="O28" s="21"/>
      <c r="P28" s="21">
        <f>SUM(P26:P27)</f>
        <v>43718.245925925927</v>
      </c>
      <c r="Q28" s="21">
        <f>SUM(Q26:Q27)</f>
        <v>130700</v>
      </c>
    </row>
    <row r="29" spans="2:17" x14ac:dyDescent="0.25">
      <c r="B29" s="23" t="s">
        <v>50</v>
      </c>
      <c r="C29" s="23">
        <v>720</v>
      </c>
      <c r="D29" s="23">
        <f>C29*D26</f>
        <v>5566.0447058823529</v>
      </c>
    </row>
    <row r="30" spans="2:17" x14ac:dyDescent="0.25">
      <c r="B30" s="24" t="s">
        <v>42</v>
      </c>
      <c r="D30" s="21">
        <f>SUM(D28:D29)</f>
        <v>13142.05</v>
      </c>
    </row>
  </sheetData>
  <mergeCells count="5">
    <mergeCell ref="K23:L24"/>
    <mergeCell ref="M23:N24"/>
    <mergeCell ref="O23:P24"/>
    <mergeCell ref="Q23:Q24"/>
    <mergeCell ref="H1:Q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5"/>
  <sheetViews>
    <sheetView workbookViewId="0">
      <selection activeCell="K17" sqref="K17"/>
    </sheetView>
  </sheetViews>
  <sheetFormatPr baseColWidth="10" defaultRowHeight="15" x14ac:dyDescent="0.25"/>
  <cols>
    <col min="1" max="1" width="5.42578125" style="22" customWidth="1"/>
    <col min="2" max="5" width="11.42578125" style="22"/>
    <col min="6" max="6" width="6.42578125" style="22" customWidth="1"/>
    <col min="7" max="7" width="5.28515625" style="22" customWidth="1"/>
    <col min="8" max="12" width="11.42578125" style="22"/>
    <col min="13" max="13" width="6.140625" style="22" customWidth="1"/>
    <col min="14" max="17" width="11.42578125" style="22"/>
    <col min="18" max="18" width="12.7109375" style="22" bestFit="1" customWidth="1"/>
    <col min="19" max="16384" width="11.42578125" style="22"/>
  </cols>
  <sheetData>
    <row r="2" spans="2:17" ht="16.5" customHeight="1" thickBot="1" x14ac:dyDescent="0.35">
      <c r="B2" s="66" t="s">
        <v>89</v>
      </c>
      <c r="C2" s="67"/>
      <c r="D2" s="66"/>
      <c r="E2" s="66"/>
      <c r="H2" s="68" t="s">
        <v>39</v>
      </c>
      <c r="I2" s="68"/>
      <c r="J2" s="68"/>
      <c r="K2" s="68"/>
      <c r="N2" s="68" t="s">
        <v>40</v>
      </c>
      <c r="O2" s="68"/>
      <c r="P2" s="68"/>
      <c r="Q2" s="68"/>
    </row>
    <row r="3" spans="2:17" ht="16.5" customHeight="1" thickTop="1" x14ac:dyDescent="0.25">
      <c r="B3" s="32" t="s">
        <v>91</v>
      </c>
      <c r="C3" s="33">
        <v>130700</v>
      </c>
      <c r="D3" s="34">
        <v>130700</v>
      </c>
      <c r="E3" s="35" t="s">
        <v>92</v>
      </c>
      <c r="H3" s="32" t="s">
        <v>93</v>
      </c>
      <c r="I3" s="36">
        <v>13395.73</v>
      </c>
      <c r="J3" s="35"/>
      <c r="K3" s="37"/>
      <c r="N3" s="32" t="s">
        <v>93</v>
      </c>
      <c r="O3" s="36">
        <v>12767.16</v>
      </c>
      <c r="P3" s="35"/>
      <c r="Q3" s="37"/>
    </row>
    <row r="4" spans="2:17" ht="16.5" customHeight="1" x14ac:dyDescent="0.25">
      <c r="C4" s="38"/>
      <c r="D4" s="39"/>
      <c r="E4" s="37"/>
      <c r="H4" s="32" t="s">
        <v>94</v>
      </c>
      <c r="I4" s="38">
        <v>937.23</v>
      </c>
      <c r="J4" s="35"/>
      <c r="K4" s="37"/>
      <c r="N4" s="32" t="s">
        <v>94</v>
      </c>
      <c r="O4" s="38">
        <v>374.89</v>
      </c>
      <c r="P4" s="35"/>
      <c r="Q4" s="37"/>
    </row>
    <row r="5" spans="2:17" x14ac:dyDescent="0.25">
      <c r="C5" s="38"/>
      <c r="D5" s="39"/>
      <c r="E5" s="37"/>
      <c r="H5" s="32" t="s">
        <v>95</v>
      </c>
      <c r="I5" s="40">
        <v>14332.96</v>
      </c>
      <c r="J5" s="30">
        <v>14332.96</v>
      </c>
      <c r="K5" s="41" t="s">
        <v>96</v>
      </c>
      <c r="N5" s="32" t="s">
        <v>91</v>
      </c>
      <c r="O5" s="40">
        <f>SUM(O3:O4)</f>
        <v>13142.05</v>
      </c>
      <c r="P5" s="30">
        <v>13142.05</v>
      </c>
      <c r="Q5" s="41"/>
    </row>
    <row r="6" spans="2:17" x14ac:dyDescent="0.25">
      <c r="C6" s="42"/>
      <c r="D6" s="35"/>
      <c r="E6" s="37"/>
      <c r="I6" s="38"/>
      <c r="O6" s="38"/>
    </row>
    <row r="7" spans="2:17" x14ac:dyDescent="0.25">
      <c r="B7" s="26"/>
      <c r="C7" s="38"/>
      <c r="D7" s="35"/>
      <c r="E7" s="37"/>
      <c r="I7" s="38"/>
      <c r="O7" s="38"/>
    </row>
    <row r="10" spans="2:17" ht="15.75" thickBot="1" x14ac:dyDescent="0.3">
      <c r="B10" s="53" t="s">
        <v>97</v>
      </c>
      <c r="C10" s="53"/>
      <c r="D10" s="53"/>
      <c r="E10" s="53"/>
      <c r="H10" s="68" t="s">
        <v>98</v>
      </c>
      <c r="I10" s="68"/>
      <c r="J10" s="68"/>
      <c r="K10" s="68"/>
      <c r="N10" s="68" t="s">
        <v>99</v>
      </c>
      <c r="O10" s="68"/>
      <c r="P10" s="68"/>
      <c r="Q10" s="68"/>
    </row>
    <row r="11" spans="2:17" ht="15.75" thickTop="1" x14ac:dyDescent="0.25">
      <c r="B11" s="32" t="s">
        <v>93</v>
      </c>
      <c r="C11" s="36">
        <v>57464.51</v>
      </c>
      <c r="D11" s="43"/>
      <c r="E11" s="37"/>
      <c r="H11" s="32" t="s">
        <v>93</v>
      </c>
      <c r="I11" s="36">
        <v>40886.86</v>
      </c>
      <c r="J11" s="35"/>
      <c r="K11" s="37"/>
      <c r="N11" s="32" t="s">
        <v>93</v>
      </c>
      <c r="O11" s="33">
        <v>6185.75</v>
      </c>
      <c r="P11" s="44">
        <v>6185.75</v>
      </c>
      <c r="Q11" s="35" t="s">
        <v>100</v>
      </c>
    </row>
    <row r="12" spans="2:17" x14ac:dyDescent="0.25">
      <c r="B12" s="32" t="s">
        <v>94</v>
      </c>
      <c r="C12" s="38">
        <v>2624.26</v>
      </c>
      <c r="D12" s="39"/>
      <c r="E12" s="37"/>
      <c r="H12" s="32" t="s">
        <v>94</v>
      </c>
      <c r="I12" s="38">
        <v>2249.3636363636365</v>
      </c>
      <c r="J12" s="35"/>
      <c r="K12" s="37"/>
      <c r="O12" s="38"/>
      <c r="P12" s="35"/>
      <c r="Q12" s="37"/>
    </row>
    <row r="13" spans="2:17" x14ac:dyDescent="0.25">
      <c r="B13" s="32" t="s">
        <v>101</v>
      </c>
      <c r="C13" s="38">
        <v>8190.26</v>
      </c>
      <c r="D13" s="39"/>
      <c r="E13" s="37"/>
      <c r="H13" s="32" t="s">
        <v>101</v>
      </c>
      <c r="I13" s="38">
        <v>6142.7</v>
      </c>
      <c r="O13" s="38"/>
    </row>
    <row r="14" spans="2:17" x14ac:dyDescent="0.25">
      <c r="B14" s="32" t="s">
        <v>102</v>
      </c>
      <c r="C14" s="42">
        <v>7576.01</v>
      </c>
      <c r="D14" s="35"/>
      <c r="E14" s="37"/>
      <c r="H14" s="32" t="s">
        <v>102</v>
      </c>
      <c r="I14" s="38">
        <v>5566.04</v>
      </c>
      <c r="O14" s="38"/>
    </row>
    <row r="15" spans="2:17" x14ac:dyDescent="0.25">
      <c r="B15" s="32" t="s">
        <v>91</v>
      </c>
      <c r="C15" s="40">
        <v>75855.039999999994</v>
      </c>
      <c r="D15" s="30">
        <v>75855.039999999994</v>
      </c>
      <c r="E15" s="41" t="s">
        <v>103</v>
      </c>
      <c r="H15" s="32" t="s">
        <v>91</v>
      </c>
      <c r="I15" s="40">
        <f>SUM(I11:I14)</f>
        <v>54844.963636363638</v>
      </c>
      <c r="J15" s="28">
        <v>54844.963636363638</v>
      </c>
      <c r="K15" s="41" t="s">
        <v>104</v>
      </c>
      <c r="O15" s="38"/>
    </row>
    <row r="16" spans="2:17" x14ac:dyDescent="0.25">
      <c r="B16" s="26"/>
      <c r="C16" s="38"/>
      <c r="D16" s="35"/>
      <c r="E16" s="37"/>
      <c r="I16" s="38"/>
      <c r="O16" s="38"/>
    </row>
    <row r="17" spans="2:17" x14ac:dyDescent="0.25">
      <c r="B17" s="26"/>
      <c r="C17" s="38"/>
      <c r="D17" s="35"/>
      <c r="E17" s="45"/>
      <c r="I17" s="38"/>
      <c r="O17" s="38"/>
    </row>
    <row r="19" spans="2:17" x14ac:dyDescent="0.25">
      <c r="G19" s="26"/>
    </row>
    <row r="21" spans="2:17" ht="15.75" thickBot="1" x14ac:dyDescent="0.3">
      <c r="B21" s="68" t="s">
        <v>84</v>
      </c>
      <c r="C21" s="68"/>
      <c r="D21" s="68"/>
      <c r="E21" s="68"/>
      <c r="H21" s="68" t="s">
        <v>85</v>
      </c>
      <c r="I21" s="68"/>
      <c r="J21" s="68"/>
      <c r="K21" s="68"/>
      <c r="N21" s="68" t="s">
        <v>86</v>
      </c>
      <c r="O21" s="68"/>
      <c r="P21" s="68"/>
      <c r="Q21" s="68"/>
    </row>
    <row r="22" spans="2:17" ht="15.75" thickTop="1" x14ac:dyDescent="0.25">
      <c r="C22" s="36">
        <v>21070.844444444443</v>
      </c>
      <c r="D22" s="43"/>
      <c r="E22" s="37"/>
      <c r="I22" s="36">
        <v>25285.013333333332</v>
      </c>
      <c r="J22" s="35"/>
      <c r="K22" s="37"/>
      <c r="O22" s="36">
        <v>29499.182222222222</v>
      </c>
      <c r="P22" s="35"/>
      <c r="Q22" s="37"/>
    </row>
    <row r="23" spans="2:17" x14ac:dyDescent="0.25">
      <c r="C23" s="38">
        <v>18281.653333333332</v>
      </c>
      <c r="D23" s="39"/>
      <c r="E23" s="37"/>
      <c r="I23" s="38">
        <v>22344.242962962962</v>
      </c>
      <c r="J23" s="35"/>
      <c r="K23" s="37"/>
      <c r="O23" s="38">
        <v>14219.063703703703</v>
      </c>
      <c r="P23" s="35"/>
      <c r="Q23" s="37"/>
    </row>
    <row r="24" spans="2:17" x14ac:dyDescent="0.25">
      <c r="C24" s="40">
        <v>39352.497777777775</v>
      </c>
      <c r="D24" s="39"/>
      <c r="E24" s="37"/>
      <c r="I24" s="40">
        <v>47629.256296296298</v>
      </c>
      <c r="O24" s="40">
        <v>43718.245925925927</v>
      </c>
    </row>
    <row r="25" spans="2:17" x14ac:dyDescent="0.25">
      <c r="C25" s="42"/>
      <c r="D25" s="35"/>
      <c r="E25" s="37"/>
      <c r="I25" s="38"/>
      <c r="O25" s="38"/>
    </row>
  </sheetData>
  <mergeCells count="9">
    <mergeCell ref="B21:E21"/>
    <mergeCell ref="H21:K21"/>
    <mergeCell ref="N21:Q21"/>
    <mergeCell ref="B2:E2"/>
    <mergeCell ref="H2:K2"/>
    <mergeCell ref="N2:Q2"/>
    <mergeCell ref="B10:E10"/>
    <mergeCell ref="H10:K10"/>
    <mergeCell ref="N10:Q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Ejercicio</vt:lpstr>
      <vt:lpstr>PRORRATEO PRIMARIO</vt:lpstr>
      <vt:lpstr>PRORRATEO SECUNDARIO</vt:lpstr>
      <vt:lpstr>ESQUEMAS DE MAYOR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Auxuliar</cp:lastModifiedBy>
  <dcterms:created xsi:type="dcterms:W3CDTF">2015-10-09T18:39:04Z</dcterms:created>
  <dcterms:modified xsi:type="dcterms:W3CDTF">2015-10-10T15:48:10Z</dcterms:modified>
</cp:coreProperties>
</file>