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activeTab="1"/>
  </bookViews>
  <sheets>
    <sheet name="PLANILLA" sheetId="1" r:id="rId1"/>
    <sheet name="PLANILLA-2" sheetId="2" r:id="rId2"/>
  </sheets>
  <definedNames/>
  <calcPr fullCalcOnLoad="1"/>
</workbook>
</file>

<file path=xl/sharedStrings.xml><?xml version="1.0" encoding="utf-8"?>
<sst xmlns="http://schemas.openxmlformats.org/spreadsheetml/2006/main" count="210" uniqueCount="63">
  <si>
    <t>PLANILLA</t>
  </si>
  <si>
    <t>Del 10 al 15 de marzo de 2008.</t>
  </si>
  <si>
    <t>Nº</t>
  </si>
  <si>
    <t>Cargo</t>
  </si>
  <si>
    <t>Clave de Renta</t>
  </si>
  <si>
    <t>Departamentos</t>
  </si>
  <si>
    <t>Sueldo Bruto</t>
  </si>
  <si>
    <t>Deducciones</t>
  </si>
  <si>
    <t>Sueldo Neto</t>
  </si>
  <si>
    <t>Administración</t>
  </si>
  <si>
    <t>Producción</t>
  </si>
  <si>
    <t>Ventas</t>
  </si>
  <si>
    <t>Seguro Social</t>
  </si>
  <si>
    <t>Seg. Educ.</t>
  </si>
  <si>
    <t>Impuesto sobre la Renta</t>
  </si>
  <si>
    <t>Otras Deducciones</t>
  </si>
  <si>
    <t>Total de Deducciones</t>
  </si>
  <si>
    <t>M O D</t>
  </si>
  <si>
    <t>M O I</t>
  </si>
  <si>
    <t>Total de Dpto.</t>
  </si>
  <si>
    <t>Salario</t>
  </si>
  <si>
    <t>Horas Extras</t>
  </si>
  <si>
    <t>FIRMA</t>
  </si>
  <si>
    <t>Gerente</t>
  </si>
  <si>
    <t>A 0</t>
  </si>
  <si>
    <t>Secretaria</t>
  </si>
  <si>
    <t>Control de Calidad</t>
  </si>
  <si>
    <t>Supervisor de Planta</t>
  </si>
  <si>
    <t>Contador</t>
  </si>
  <si>
    <t>Promotor de Ventas</t>
  </si>
  <si>
    <t>Colaboradores</t>
  </si>
  <si>
    <t>MOD</t>
  </si>
  <si>
    <t>MOI</t>
  </si>
  <si>
    <t>Celador (Jornada mixta)</t>
  </si>
  <si>
    <t>Celador (Jornada nocturna)</t>
  </si>
  <si>
    <t>Aseadora</t>
  </si>
  <si>
    <t>TOTALES</t>
  </si>
  <si>
    <t>Del 16 al 31 de marzo de 2008.</t>
  </si>
  <si>
    <t>Jefe de control de Calidad</t>
  </si>
  <si>
    <t>Total de Prestaciones Eco por Pagar =</t>
  </si>
  <si>
    <t>Del 10 al 15 de marzo de 2006.</t>
  </si>
  <si>
    <t>Erogaciones del Patrono</t>
  </si>
  <si>
    <t>REF</t>
  </si>
  <si>
    <t>Total</t>
  </si>
  <si>
    <t>Base de Cálculo</t>
  </si>
  <si>
    <t>Vacaciones</t>
  </si>
  <si>
    <t>Bonificaciones</t>
  </si>
  <si>
    <t>Indeminizaciones</t>
  </si>
  <si>
    <t xml:space="preserve">Seguro Educativo </t>
  </si>
  <si>
    <t>Riesgo Profesional</t>
  </si>
  <si>
    <t>Seguro Social de Vacaciones</t>
  </si>
  <si>
    <t>Seg. Educativo de Vacaciones</t>
  </si>
  <si>
    <t>Riesgo Prof. De Vacaciones</t>
  </si>
  <si>
    <t>Bonificación de Vacaciones</t>
  </si>
  <si>
    <t>Indemnización de Vacaciones</t>
  </si>
  <si>
    <t>Fondo de Cesantía de Vac.</t>
  </si>
  <si>
    <t>Seg. Soc. de Bonificaciones</t>
  </si>
  <si>
    <t>Costo diario</t>
  </si>
  <si>
    <t>Costo por Hora</t>
  </si>
  <si>
    <t>Seguro Soc. de Bon. De Vac.</t>
  </si>
  <si>
    <t>Total de CSS por Pagar =</t>
  </si>
  <si>
    <t>Del 16 al 31 de marzo de 2006.</t>
  </si>
  <si>
    <t>Cuadro de Obligaciones Obrero Patronal</t>
  </si>
</sst>
</file>

<file path=xl/styles.xml><?xml version="1.0" encoding="utf-8"?>
<styleSheet xmlns="http://schemas.openxmlformats.org/spreadsheetml/2006/main">
  <numFmts count="50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0.0"/>
    <numFmt numFmtId="171" formatCode="_ * #,##0.000_ ;_ * \-#,##0.000_ ;_ * &quot;-&quot;??_ ;_ @_ "/>
    <numFmt numFmtId="172" formatCode="_ * #,##0_ ;_ * \-#,##0_ ;_ * &quot;-&quot;??_ ;_ @_ "/>
    <numFmt numFmtId="173" formatCode="_ * #,##0.0000_ ;_ * \-#,##0.0000_ ;_ * &quot;-&quot;??_ ;_ @_ "/>
    <numFmt numFmtId="174" formatCode="#,##0.000"/>
    <numFmt numFmtId="175" formatCode="#,##0.0000"/>
    <numFmt numFmtId="176" formatCode="#,##0.000000"/>
    <numFmt numFmtId="177" formatCode="_ * #,##0.000000_ ;_ * \-#,##0.000000_ ;_ * &quot;-&quot;??_ ;_ @_ "/>
    <numFmt numFmtId="178" formatCode="0.000"/>
    <numFmt numFmtId="179" formatCode="0.0000"/>
    <numFmt numFmtId="180" formatCode="0.00000"/>
    <numFmt numFmtId="181" formatCode="&quot;B/.&quot;\ #,##0.00;[Red]&quot;B/.&quot;\ #,##0.00"/>
    <numFmt numFmtId="182" formatCode="#,##0.00;[Red]#,##0.00"/>
    <numFmt numFmtId="183" formatCode="&quot;B/.&quot;\ #,##0.00"/>
    <numFmt numFmtId="184" formatCode="[$B/.-180A]\ #,##0.00"/>
    <numFmt numFmtId="185" formatCode="[$B/.-180A]\ #,##0.00;[Red][$B/.-180A]\ #,##0.00"/>
    <numFmt numFmtId="186" formatCode="#,##0.00_ ;\-#,##0.00\ "/>
    <numFmt numFmtId="187" formatCode="#,##0.00_ ;[Red]\-#,##0.00\ "/>
    <numFmt numFmtId="188" formatCode="0.0%"/>
    <numFmt numFmtId="189" formatCode="0.000000"/>
    <numFmt numFmtId="190" formatCode="0.0000000"/>
    <numFmt numFmtId="191" formatCode="&quot;B/.&quot;\ #,##0.00000000000000000;[Red]&quot;B/.&quot;\ \-#,##0.00000000000000000"/>
    <numFmt numFmtId="192" formatCode="&quot;B/.&quot;\ #,##0.000000;[Red]&quot;B/.&quot;\ \-#,##0.000000"/>
    <numFmt numFmtId="193" formatCode="_ [$€]\ * #,##0.00_ ;_ [$€]\ * \-#,##0.00_ ;_ [$€]\ * &quot;-&quot;??_ ;_ @_ "/>
    <numFmt numFmtId="194" formatCode="&quot;B/.&quot;\ #,##0.0;[Red]&quot;B/.&quot;\ \-#,##0.0"/>
    <numFmt numFmtId="195" formatCode="#,##0.000_ ;[Red]\-#,##0.000\ "/>
    <numFmt numFmtId="196" formatCode="#,##0.0000_ ;[Red]\-#,##0.0000\ "/>
    <numFmt numFmtId="197" formatCode="#,##0.0_ ;[Red]\-#,##0.0\ "/>
    <numFmt numFmtId="198" formatCode="#,##0_ ;[Red]\-#,##0\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.00000"/>
    <numFmt numFmtId="205" formatCode="#,##0.000;[Red]#,##0.000"/>
  </numFmts>
  <fonts count="18">
    <font>
      <sz val="10"/>
      <name val="Arial"/>
      <family val="0"/>
    </font>
    <font>
      <sz val="10"/>
      <name val="Felix Titling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b/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Felix Titling"/>
      <family val="5"/>
    </font>
    <font>
      <sz val="6"/>
      <name val="Arial"/>
      <family val="0"/>
    </font>
    <font>
      <sz val="12"/>
      <name val="Times New Roman"/>
      <family val="1"/>
    </font>
    <font>
      <b/>
      <sz val="14"/>
      <name val="Felix Titling"/>
      <family val="5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22" applyAlignment="1">
      <alignment horizontal="center"/>
      <protection/>
    </xf>
    <xf numFmtId="0" fontId="1" fillId="0" borderId="0" xfId="22">
      <alignment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6" fillId="2" borderId="2" xfId="22" applyFont="1" applyFill="1" applyBorder="1" applyAlignment="1">
      <alignment horizontal="center" vertical="center" wrapText="1"/>
      <protection/>
    </xf>
    <xf numFmtId="0" fontId="7" fillId="2" borderId="1" xfId="22" applyFont="1" applyFill="1" applyBorder="1" applyAlignment="1">
      <alignment horizontal="center" vertical="center" wrapText="1"/>
      <protection/>
    </xf>
    <xf numFmtId="0" fontId="8" fillId="2" borderId="3" xfId="22" applyFont="1" applyFill="1" applyBorder="1" applyAlignment="1">
      <alignment horizontal="center" vertical="center"/>
      <protection/>
    </xf>
    <xf numFmtId="0" fontId="8" fillId="2" borderId="4" xfId="22" applyFont="1" applyFill="1" applyBorder="1" applyAlignment="1">
      <alignment horizontal="center" vertical="center"/>
      <protection/>
    </xf>
    <xf numFmtId="0" fontId="8" fillId="2" borderId="1" xfId="22" applyFont="1" applyFill="1" applyBorder="1" applyAlignment="1">
      <alignment horizontal="center" vertical="center" wrapText="1"/>
      <protection/>
    </xf>
    <xf numFmtId="0" fontId="8" fillId="2" borderId="5" xfId="22" applyFont="1" applyFill="1" applyBorder="1" applyAlignment="1">
      <alignment horizontal="center"/>
      <protection/>
    </xf>
    <xf numFmtId="0" fontId="8" fillId="2" borderId="6" xfId="22" applyFont="1" applyFill="1" applyBorder="1" applyAlignment="1">
      <alignment horizontal="center"/>
      <protection/>
    </xf>
    <xf numFmtId="0" fontId="8" fillId="2" borderId="7" xfId="22" applyFont="1" applyFill="1" applyBorder="1" applyAlignment="1">
      <alignment horizontal="center"/>
      <protection/>
    </xf>
    <xf numFmtId="0" fontId="8" fillId="2" borderId="8" xfId="22" applyFont="1" applyFill="1" applyBorder="1" applyAlignment="1">
      <alignment horizontal="center" vertical="center" wrapText="1"/>
      <protection/>
    </xf>
    <xf numFmtId="0" fontId="1" fillId="0" borderId="0" xfId="22" applyAlignment="1">
      <alignment horizontal="center"/>
      <protection/>
    </xf>
    <xf numFmtId="0" fontId="5" fillId="2" borderId="9" xfId="22" applyFont="1" applyFill="1" applyBorder="1" applyAlignment="1">
      <alignment horizontal="center" vertical="center" wrapText="1"/>
      <protection/>
    </xf>
    <xf numFmtId="0" fontId="6" fillId="2" borderId="10" xfId="22" applyFont="1" applyFill="1" applyBorder="1" applyAlignment="1">
      <alignment horizontal="center" vertical="center" wrapText="1"/>
      <protection/>
    </xf>
    <xf numFmtId="0" fontId="7" fillId="2" borderId="11" xfId="22" applyFont="1" applyFill="1" applyBorder="1" applyAlignment="1">
      <alignment horizontal="center" vertical="center" wrapText="1"/>
      <protection/>
    </xf>
    <xf numFmtId="0" fontId="8" fillId="2" borderId="12" xfId="22" applyFont="1" applyFill="1" applyBorder="1" applyAlignment="1">
      <alignment vertical="center" wrapText="1"/>
      <protection/>
    </xf>
    <xf numFmtId="0" fontId="8" fillId="2" borderId="13" xfId="22" applyFont="1" applyFill="1" applyBorder="1" applyAlignment="1">
      <alignment horizontal="center" vertical="center"/>
      <protection/>
    </xf>
    <xf numFmtId="0" fontId="8" fillId="2" borderId="6" xfId="22" applyFont="1" applyFill="1" applyBorder="1" applyAlignment="1">
      <alignment horizontal="center" vertical="center"/>
      <protection/>
    </xf>
    <xf numFmtId="0" fontId="8" fillId="2" borderId="7" xfId="22" applyFont="1" applyFill="1" applyBorder="1" applyAlignment="1">
      <alignment horizontal="center" vertical="center"/>
      <protection/>
    </xf>
    <xf numFmtId="0" fontId="8" fillId="2" borderId="14" xfId="22" applyFont="1" applyFill="1" applyBorder="1" applyAlignment="1">
      <alignment horizontal="center" vertical="center"/>
      <protection/>
    </xf>
    <xf numFmtId="0" fontId="8" fillId="2" borderId="15" xfId="22" applyFont="1" applyFill="1" applyBorder="1" applyAlignment="1">
      <alignment horizontal="center" vertical="center"/>
      <protection/>
    </xf>
    <xf numFmtId="0" fontId="8" fillId="2" borderId="16" xfId="22" applyFont="1" applyFill="1" applyBorder="1" applyAlignment="1">
      <alignment horizontal="center" vertical="center"/>
      <protection/>
    </xf>
    <xf numFmtId="0" fontId="8" fillId="2" borderId="9" xfId="22" applyFont="1" applyFill="1" applyBorder="1" applyAlignment="1">
      <alignment horizontal="center" vertical="center" wrapText="1"/>
      <protection/>
    </xf>
    <xf numFmtId="0" fontId="6" fillId="2" borderId="17" xfId="22" applyFont="1" applyFill="1" applyBorder="1" applyAlignment="1">
      <alignment horizontal="center" vertical="center" wrapText="1"/>
      <protection/>
    </xf>
    <xf numFmtId="0" fontId="8" fillId="2" borderId="18" xfId="22" applyFont="1" applyFill="1" applyBorder="1" applyAlignment="1">
      <alignment horizontal="center" vertical="center" wrapText="1"/>
      <protection/>
    </xf>
    <xf numFmtId="0" fontId="9" fillId="2" borderId="18" xfId="22" applyFont="1" applyFill="1" applyBorder="1" applyAlignment="1">
      <alignment horizontal="center" vertical="center" wrapText="1"/>
      <protection/>
    </xf>
    <xf numFmtId="0" fontId="7" fillId="2" borderId="18" xfId="22" applyFont="1" applyFill="1" applyBorder="1" applyAlignment="1">
      <alignment horizontal="center" vertical="center" wrapText="1"/>
      <protection/>
    </xf>
    <xf numFmtId="0" fontId="7" fillId="2" borderId="19" xfId="22" applyFont="1" applyFill="1" applyBorder="1" applyAlignment="1">
      <alignment horizontal="center" vertical="center" wrapText="1"/>
      <protection/>
    </xf>
    <xf numFmtId="0" fontId="8" fillId="2" borderId="20" xfId="22" applyFont="1" applyFill="1" applyBorder="1" applyAlignment="1">
      <alignment horizontal="center" vertical="center" wrapText="1"/>
      <protection/>
    </xf>
    <xf numFmtId="0" fontId="1" fillId="0" borderId="21" xfId="22" applyBorder="1" applyAlignment="1">
      <alignment vertical="center" wrapText="1"/>
      <protection/>
    </xf>
    <xf numFmtId="0" fontId="8" fillId="2" borderId="22" xfId="22" applyFont="1" applyFill="1" applyBorder="1" applyAlignment="1">
      <alignment horizontal="center" vertical="center"/>
      <protection/>
    </xf>
    <xf numFmtId="0" fontId="8" fillId="2" borderId="23" xfId="22" applyFont="1" applyFill="1" applyBorder="1" applyAlignment="1">
      <alignment horizontal="center" vertical="center"/>
      <protection/>
    </xf>
    <xf numFmtId="0" fontId="6" fillId="2" borderId="24" xfId="22" applyFont="1" applyFill="1" applyBorder="1" applyAlignment="1">
      <alignment horizontal="center" vertical="center" wrapText="1"/>
      <protection/>
    </xf>
    <xf numFmtId="0" fontId="8" fillId="2" borderId="25" xfId="22" applyFont="1" applyFill="1" applyBorder="1" applyAlignment="1">
      <alignment horizontal="center" vertical="center" wrapText="1"/>
      <protection/>
    </xf>
    <xf numFmtId="0" fontId="8" fillId="2" borderId="26" xfId="22" applyFont="1" applyFill="1" applyBorder="1" applyAlignment="1">
      <alignment horizontal="center" vertical="center" wrapText="1"/>
      <protection/>
    </xf>
    <xf numFmtId="0" fontId="6" fillId="2" borderId="19" xfId="22" applyFont="1" applyFill="1" applyBorder="1" applyAlignment="1">
      <alignment horizontal="center" vertical="center" wrapText="1"/>
      <protection/>
    </xf>
    <xf numFmtId="0" fontId="6" fillId="2" borderId="27" xfId="22" applyFont="1" applyFill="1" applyBorder="1" applyAlignment="1">
      <alignment horizontal="center" vertical="center" wrapText="1"/>
      <protection/>
    </xf>
    <xf numFmtId="0" fontId="8" fillId="2" borderId="28" xfId="22" applyFont="1" applyFill="1" applyBorder="1" applyAlignment="1">
      <alignment horizontal="center" vertical="center" wrapText="1"/>
      <protection/>
    </xf>
    <xf numFmtId="0" fontId="9" fillId="2" borderId="29" xfId="22" applyFont="1" applyFill="1" applyBorder="1" applyAlignment="1">
      <alignment horizontal="center" vertical="center" wrapText="1"/>
      <protection/>
    </xf>
    <xf numFmtId="0" fontId="7" fillId="2" borderId="29" xfId="22" applyFont="1" applyFill="1" applyBorder="1" applyAlignment="1">
      <alignment horizontal="center" vertical="center" wrapText="1"/>
      <protection/>
    </xf>
    <xf numFmtId="0" fontId="7" fillId="2" borderId="30" xfId="22" applyFont="1" applyFill="1" applyBorder="1" applyAlignment="1">
      <alignment horizontal="center" vertical="center" wrapText="1"/>
      <protection/>
    </xf>
    <xf numFmtId="0" fontId="5" fillId="2" borderId="31" xfId="22" applyFont="1" applyFill="1" applyBorder="1" applyAlignment="1">
      <alignment horizontal="center" vertical="center" wrapText="1"/>
      <protection/>
    </xf>
    <xf numFmtId="0" fontId="6" fillId="2" borderId="32" xfId="22" applyFont="1" applyFill="1" applyBorder="1" applyAlignment="1">
      <alignment horizontal="center" vertical="center" wrapText="1"/>
      <protection/>
    </xf>
    <xf numFmtId="0" fontId="7" fillId="2" borderId="33" xfId="22" applyFont="1" applyFill="1" applyBorder="1" applyAlignment="1">
      <alignment horizontal="center" vertical="center" wrapText="1"/>
      <protection/>
    </xf>
    <xf numFmtId="0" fontId="8" fillId="2" borderId="34" xfId="22" applyFont="1" applyFill="1" applyBorder="1" applyAlignment="1">
      <alignment horizontal="center" vertical="center"/>
      <protection/>
    </xf>
    <xf numFmtId="0" fontId="8" fillId="2" borderId="28" xfId="22" applyFont="1" applyFill="1" applyBorder="1" applyAlignment="1">
      <alignment horizontal="center" vertical="center"/>
      <protection/>
    </xf>
    <xf numFmtId="0" fontId="6" fillId="2" borderId="35" xfId="22" applyFont="1" applyFill="1" applyBorder="1" applyAlignment="1">
      <alignment horizontal="center" vertical="center" wrapText="1"/>
      <protection/>
    </xf>
    <xf numFmtId="0" fontId="8" fillId="2" borderId="36" xfId="22" applyFont="1" applyFill="1" applyBorder="1" applyAlignment="1">
      <alignment horizontal="center" vertical="center" wrapText="1"/>
      <protection/>
    </xf>
    <xf numFmtId="0" fontId="8" fillId="2" borderId="37" xfId="22" applyFont="1" applyFill="1" applyBorder="1" applyAlignment="1">
      <alignment horizontal="center" vertical="center" wrapText="1"/>
      <protection/>
    </xf>
    <xf numFmtId="0" fontId="6" fillId="2" borderId="38" xfId="22" applyFont="1" applyFill="1" applyBorder="1" applyAlignment="1">
      <alignment horizontal="center" vertical="center" wrapText="1"/>
      <protection/>
    </xf>
    <xf numFmtId="0" fontId="8" fillId="2" borderId="39" xfId="22" applyFont="1" applyFill="1" applyBorder="1" applyAlignment="1">
      <alignment horizontal="center" vertical="center" wrapText="1"/>
      <protection/>
    </xf>
    <xf numFmtId="10" fontId="6" fillId="2" borderId="40" xfId="22" applyNumberFormat="1" applyFont="1" applyFill="1" applyBorder="1" applyAlignment="1">
      <alignment horizontal="center"/>
      <protection/>
    </xf>
    <xf numFmtId="10" fontId="10" fillId="2" borderId="37" xfId="22" applyNumberFormat="1" applyFont="1" applyFill="1" applyBorder="1" applyAlignment="1">
      <alignment horizontal="center"/>
      <protection/>
    </xf>
    <xf numFmtId="0" fontId="9" fillId="2" borderId="41" xfId="22" applyFont="1" applyFill="1" applyBorder="1" applyAlignment="1">
      <alignment horizontal="center" vertical="center" wrapText="1"/>
      <protection/>
    </xf>
    <xf numFmtId="0" fontId="7" fillId="2" borderId="42" xfId="22" applyFont="1" applyFill="1" applyBorder="1" applyAlignment="1">
      <alignment horizontal="center" vertical="center" wrapText="1"/>
      <protection/>
    </xf>
    <xf numFmtId="0" fontId="7" fillId="2" borderId="38" xfId="22" applyFont="1" applyFill="1" applyBorder="1" applyAlignment="1">
      <alignment horizontal="center" vertical="center" wrapText="1"/>
      <protection/>
    </xf>
    <xf numFmtId="0" fontId="8" fillId="2" borderId="43" xfId="22" applyFont="1" applyFill="1" applyBorder="1" applyAlignment="1">
      <alignment horizontal="center" vertical="center" wrapText="1"/>
      <protection/>
    </xf>
    <xf numFmtId="0" fontId="4" fillId="0" borderId="44" xfId="22" applyFont="1" applyBorder="1" applyAlignment="1">
      <alignment horizontal="center"/>
      <protection/>
    </xf>
    <xf numFmtId="0" fontId="4" fillId="0" borderId="45" xfId="22" applyFont="1" applyBorder="1">
      <alignment/>
      <protection/>
    </xf>
    <xf numFmtId="0" fontId="6" fillId="0" borderId="1" xfId="22" applyFont="1" applyBorder="1" applyAlignment="1">
      <alignment horizontal="center"/>
      <protection/>
    </xf>
    <xf numFmtId="2" fontId="4" fillId="0" borderId="1" xfId="22" applyNumberFormat="1" applyFont="1" applyBorder="1" applyAlignment="1">
      <alignment horizontal="right"/>
      <protection/>
    </xf>
    <xf numFmtId="2" fontId="4" fillId="0" borderId="17" xfId="22" applyNumberFormat="1" applyFont="1" applyBorder="1">
      <alignment/>
      <protection/>
    </xf>
    <xf numFmtId="2" fontId="4" fillId="0" borderId="18" xfId="22" applyNumberFormat="1" applyFont="1" applyBorder="1">
      <alignment/>
      <protection/>
    </xf>
    <xf numFmtId="4" fontId="4" fillId="0" borderId="19" xfId="22" applyNumberFormat="1" applyFont="1" applyBorder="1">
      <alignment/>
      <protection/>
    </xf>
    <xf numFmtId="0" fontId="4" fillId="0" borderId="22" xfId="22" applyFont="1" applyBorder="1">
      <alignment/>
      <protection/>
    </xf>
    <xf numFmtId="4" fontId="4" fillId="0" borderId="22" xfId="22" applyNumberFormat="1" applyFont="1" applyBorder="1">
      <alignment/>
      <protection/>
    </xf>
    <xf numFmtId="4" fontId="4" fillId="0" borderId="24" xfId="22" applyNumberFormat="1" applyFont="1" applyBorder="1">
      <alignment/>
      <protection/>
    </xf>
    <xf numFmtId="4" fontId="4" fillId="0" borderId="1" xfId="22" applyNumberFormat="1" applyFont="1" applyBorder="1">
      <alignment/>
      <protection/>
    </xf>
    <xf numFmtId="4" fontId="4" fillId="0" borderId="23" xfId="22" applyNumberFormat="1" applyFont="1" applyBorder="1">
      <alignment/>
      <protection/>
    </xf>
    <xf numFmtId="182" fontId="4" fillId="0" borderId="24" xfId="22" applyNumberFormat="1" applyFont="1" applyBorder="1">
      <alignment/>
      <protection/>
    </xf>
    <xf numFmtId="4" fontId="4" fillId="0" borderId="46" xfId="22" applyNumberFormat="1" applyFont="1" applyBorder="1">
      <alignment/>
      <protection/>
    </xf>
    <xf numFmtId="4" fontId="4" fillId="0" borderId="47" xfId="22" applyNumberFormat="1" applyFont="1" applyBorder="1">
      <alignment/>
      <protection/>
    </xf>
    <xf numFmtId="4" fontId="4" fillId="0" borderId="48" xfId="22" applyNumberFormat="1" applyFont="1" applyBorder="1">
      <alignment/>
      <protection/>
    </xf>
    <xf numFmtId="4" fontId="4" fillId="0" borderId="0" xfId="22" applyNumberFormat="1" applyFont="1">
      <alignment/>
      <protection/>
    </xf>
    <xf numFmtId="4" fontId="1" fillId="0" borderId="0" xfId="22" applyNumberFormat="1">
      <alignment/>
      <protection/>
    </xf>
    <xf numFmtId="0" fontId="6" fillId="0" borderId="9" xfId="22" applyFont="1" applyBorder="1" applyAlignment="1">
      <alignment horizontal="center"/>
      <protection/>
    </xf>
    <xf numFmtId="2" fontId="4" fillId="0" borderId="9" xfId="22" applyNumberFormat="1" applyFont="1" applyBorder="1" applyAlignment="1">
      <alignment horizontal="right"/>
      <protection/>
    </xf>
    <xf numFmtId="2" fontId="4" fillId="0" borderId="49" xfId="22" applyNumberFormat="1" applyFont="1" applyBorder="1">
      <alignment/>
      <protection/>
    </xf>
    <xf numFmtId="2" fontId="4" fillId="0" borderId="29" xfId="22" applyNumberFormat="1" applyFont="1" applyBorder="1">
      <alignment/>
      <protection/>
    </xf>
    <xf numFmtId="4" fontId="4" fillId="0" borderId="30" xfId="22" applyNumberFormat="1" applyFont="1" applyBorder="1">
      <alignment/>
      <protection/>
    </xf>
    <xf numFmtId="4" fontId="4" fillId="0" borderId="9" xfId="22" applyNumberFormat="1" applyFont="1" applyBorder="1">
      <alignment/>
      <protection/>
    </xf>
    <xf numFmtId="0" fontId="4" fillId="0" borderId="10" xfId="22" applyFont="1" applyBorder="1">
      <alignment/>
      <protection/>
    </xf>
    <xf numFmtId="2" fontId="4" fillId="0" borderId="9" xfId="22" applyNumberFormat="1" applyFont="1" applyBorder="1">
      <alignment/>
      <protection/>
    </xf>
    <xf numFmtId="2" fontId="4" fillId="0" borderId="49" xfId="22" applyNumberFormat="1" applyFont="1" applyBorder="1" applyAlignment="1">
      <alignment horizontal="right"/>
      <protection/>
    </xf>
    <xf numFmtId="0" fontId="4" fillId="0" borderId="50" xfId="22" applyFont="1" applyBorder="1">
      <alignment/>
      <protection/>
    </xf>
    <xf numFmtId="4" fontId="4" fillId="0" borderId="50" xfId="22" applyNumberFormat="1" applyFont="1" applyBorder="1">
      <alignment/>
      <protection/>
    </xf>
    <xf numFmtId="4" fontId="4" fillId="0" borderId="51" xfId="22" applyNumberFormat="1" applyFont="1" applyBorder="1">
      <alignment/>
      <protection/>
    </xf>
    <xf numFmtId="4" fontId="4" fillId="0" borderId="29" xfId="22" applyNumberFormat="1" applyFont="1" applyBorder="1">
      <alignment/>
      <protection/>
    </xf>
    <xf numFmtId="182" fontId="4" fillId="0" borderId="51" xfId="22" applyNumberFormat="1" applyFont="1" applyBorder="1">
      <alignment/>
      <protection/>
    </xf>
    <xf numFmtId="4" fontId="4" fillId="0" borderId="11" xfId="22" applyNumberFormat="1" applyFont="1" applyBorder="1">
      <alignment/>
      <protection/>
    </xf>
    <xf numFmtId="2" fontId="4" fillId="0" borderId="29" xfId="22" applyNumberFormat="1" applyFont="1" applyBorder="1" applyAlignment="1">
      <alignment horizontal="right"/>
      <protection/>
    </xf>
    <xf numFmtId="2" fontId="4" fillId="0" borderId="50" xfId="22" applyNumberFormat="1" applyFont="1" applyBorder="1" applyAlignment="1">
      <alignment horizontal="right"/>
      <protection/>
    </xf>
    <xf numFmtId="0" fontId="4" fillId="0" borderId="52" xfId="22" applyFont="1" applyBorder="1">
      <alignment/>
      <protection/>
    </xf>
    <xf numFmtId="0" fontId="6" fillId="0" borderId="31" xfId="22" applyFont="1" applyBorder="1" applyAlignment="1">
      <alignment horizontal="center"/>
      <protection/>
    </xf>
    <xf numFmtId="2" fontId="4" fillId="0" borderId="31" xfId="22" applyNumberFormat="1" applyFont="1" applyBorder="1" applyAlignment="1">
      <alignment horizontal="right"/>
      <protection/>
    </xf>
    <xf numFmtId="2" fontId="4" fillId="0" borderId="53" xfId="22" applyNumberFormat="1" applyFont="1" applyBorder="1">
      <alignment/>
      <protection/>
    </xf>
    <xf numFmtId="2" fontId="4" fillId="0" borderId="42" xfId="22" applyNumberFormat="1" applyFont="1" applyBorder="1" applyAlignment="1">
      <alignment horizontal="right"/>
      <protection/>
    </xf>
    <xf numFmtId="4" fontId="4" fillId="0" borderId="38" xfId="22" applyNumberFormat="1" applyFont="1" applyBorder="1">
      <alignment/>
      <protection/>
    </xf>
    <xf numFmtId="0" fontId="4" fillId="0" borderId="41" xfId="22" applyFont="1" applyBorder="1">
      <alignment/>
      <protection/>
    </xf>
    <xf numFmtId="4" fontId="4" fillId="0" borderId="41" xfId="22" applyNumberFormat="1" applyFont="1" applyBorder="1">
      <alignment/>
      <protection/>
    </xf>
    <xf numFmtId="4" fontId="4" fillId="0" borderId="54" xfId="22" applyNumberFormat="1" applyFont="1" applyBorder="1">
      <alignment/>
      <protection/>
    </xf>
    <xf numFmtId="4" fontId="4" fillId="0" borderId="31" xfId="22" applyNumberFormat="1" applyFont="1" applyBorder="1">
      <alignment/>
      <protection/>
    </xf>
    <xf numFmtId="4" fontId="4" fillId="0" borderId="34" xfId="22" applyNumberFormat="1" applyFont="1" applyBorder="1">
      <alignment/>
      <protection/>
    </xf>
    <xf numFmtId="4" fontId="4" fillId="0" borderId="28" xfId="22" applyNumberFormat="1" applyFont="1" applyBorder="1">
      <alignment/>
      <protection/>
    </xf>
    <xf numFmtId="182" fontId="4" fillId="0" borderId="35" xfId="22" applyNumberFormat="1" applyFont="1" applyBorder="1">
      <alignment/>
      <protection/>
    </xf>
    <xf numFmtId="0" fontId="11" fillId="0" borderId="5" xfId="22" applyFont="1" applyFill="1" applyBorder="1" applyAlignment="1">
      <alignment horizontal="center"/>
      <protection/>
    </xf>
    <xf numFmtId="0" fontId="11" fillId="0" borderId="6" xfId="22" applyFont="1" applyFill="1" applyBorder="1" applyAlignment="1">
      <alignment horizontal="center"/>
      <protection/>
    </xf>
    <xf numFmtId="0" fontId="11" fillId="0" borderId="55" xfId="22" applyFont="1" applyFill="1" applyBorder="1" applyAlignment="1">
      <alignment horizontal="center"/>
      <protection/>
    </xf>
    <xf numFmtId="4" fontId="11" fillId="0" borderId="56" xfId="22" applyNumberFormat="1" applyFont="1" applyBorder="1">
      <alignment/>
      <protection/>
    </xf>
    <xf numFmtId="4" fontId="11" fillId="0" borderId="57" xfId="22" applyNumberFormat="1" applyFont="1" applyBorder="1">
      <alignment/>
      <protection/>
    </xf>
    <xf numFmtId="4" fontId="11" fillId="0" borderId="40" xfId="22" applyNumberFormat="1" applyFont="1" applyBorder="1">
      <alignment/>
      <protection/>
    </xf>
    <xf numFmtId="4" fontId="11" fillId="0" borderId="58" xfId="22" applyNumberFormat="1" applyFont="1" applyBorder="1">
      <alignment/>
      <protection/>
    </xf>
    <xf numFmtId="4" fontId="11" fillId="0" borderId="5" xfId="22" applyNumberFormat="1" applyFont="1" applyBorder="1">
      <alignment/>
      <protection/>
    </xf>
    <xf numFmtId="4" fontId="11" fillId="0" borderId="16" xfId="22" applyNumberFormat="1" applyFont="1" applyBorder="1">
      <alignment/>
      <protection/>
    </xf>
    <xf numFmtId="0" fontId="7" fillId="2" borderId="9" xfId="22" applyFont="1" applyFill="1" applyBorder="1" applyAlignment="1">
      <alignment horizontal="center" vertical="center" wrapText="1"/>
      <protection/>
    </xf>
    <xf numFmtId="0" fontId="8" fillId="2" borderId="5" xfId="22" applyFont="1" applyFill="1" applyBorder="1" applyAlignment="1">
      <alignment horizontal="center" vertical="center"/>
      <protection/>
    </xf>
    <xf numFmtId="0" fontId="8" fillId="2" borderId="59" xfId="22" applyFont="1" applyFill="1" applyBorder="1" applyAlignment="1">
      <alignment horizontal="center" vertical="center"/>
      <protection/>
    </xf>
    <xf numFmtId="0" fontId="7" fillId="2" borderId="31" xfId="22" applyFont="1" applyFill="1" applyBorder="1" applyAlignment="1">
      <alignment horizontal="center" vertical="center" wrapText="1"/>
      <protection/>
    </xf>
    <xf numFmtId="0" fontId="8" fillId="2" borderId="27" xfId="22" applyFont="1" applyFill="1" applyBorder="1" applyAlignment="1">
      <alignment horizontal="center" vertical="center"/>
      <protection/>
    </xf>
    <xf numFmtId="0" fontId="6" fillId="2" borderId="54" xfId="22" applyFont="1" applyFill="1" applyBorder="1" applyAlignment="1">
      <alignment horizontal="center" vertical="center" wrapText="1"/>
      <protection/>
    </xf>
    <xf numFmtId="0" fontId="4" fillId="0" borderId="48" xfId="22" applyFont="1" applyBorder="1" applyAlignment="1">
      <alignment horizontal="center"/>
      <protection/>
    </xf>
    <xf numFmtId="2" fontId="4" fillId="0" borderId="12" xfId="22" applyNumberFormat="1" applyFont="1" applyBorder="1" applyAlignment="1">
      <alignment horizontal="right"/>
      <protection/>
    </xf>
    <xf numFmtId="2" fontId="4" fillId="0" borderId="60" xfId="22" applyNumberFormat="1" applyFont="1" applyBorder="1">
      <alignment/>
      <protection/>
    </xf>
    <xf numFmtId="4" fontId="4" fillId="0" borderId="45" xfId="22" applyNumberFormat="1" applyFont="1" applyBorder="1">
      <alignment/>
      <protection/>
    </xf>
    <xf numFmtId="4" fontId="4" fillId="0" borderId="59" xfId="22" applyNumberFormat="1" applyFont="1" applyBorder="1">
      <alignment/>
      <protection/>
    </xf>
    <xf numFmtId="2" fontId="4" fillId="0" borderId="22" xfId="22" applyNumberFormat="1" applyFont="1" applyBorder="1">
      <alignment/>
      <protection/>
    </xf>
    <xf numFmtId="2" fontId="4" fillId="0" borderId="23" xfId="22" applyNumberFormat="1" applyFont="1" applyBorder="1">
      <alignment/>
      <protection/>
    </xf>
    <xf numFmtId="4" fontId="4" fillId="0" borderId="44" xfId="22" applyNumberFormat="1" applyFont="1" applyBorder="1">
      <alignment/>
      <protection/>
    </xf>
    <xf numFmtId="0" fontId="4" fillId="0" borderId="11" xfId="22" applyFont="1" applyBorder="1" applyAlignment="1">
      <alignment horizontal="center"/>
      <protection/>
    </xf>
    <xf numFmtId="4" fontId="4" fillId="0" borderId="49" xfId="22" applyNumberFormat="1" applyFont="1" applyBorder="1">
      <alignment/>
      <protection/>
    </xf>
    <xf numFmtId="2" fontId="4" fillId="0" borderId="50" xfId="22" applyNumberFormat="1" applyFont="1" applyBorder="1">
      <alignment/>
      <protection/>
    </xf>
    <xf numFmtId="2" fontId="12" fillId="0" borderId="0" xfId="22" applyNumberFormat="1" applyFont="1">
      <alignment/>
      <protection/>
    </xf>
    <xf numFmtId="2" fontId="4" fillId="0" borderId="41" xfId="22" applyNumberFormat="1" applyFont="1" applyBorder="1">
      <alignment/>
      <protection/>
    </xf>
    <xf numFmtId="4" fontId="4" fillId="0" borderId="27" xfId="22" applyNumberFormat="1" applyFont="1" applyBorder="1">
      <alignment/>
      <protection/>
    </xf>
    <xf numFmtId="4" fontId="4" fillId="0" borderId="61" xfId="22" applyNumberFormat="1" applyFont="1" applyBorder="1">
      <alignment/>
      <protection/>
    </xf>
    <xf numFmtId="4" fontId="4" fillId="0" borderId="56" xfId="22" applyNumberFormat="1" applyFont="1" applyBorder="1">
      <alignment/>
      <protection/>
    </xf>
    <xf numFmtId="0" fontId="11" fillId="0" borderId="62" xfId="22" applyFont="1" applyFill="1" applyBorder="1" applyAlignment="1">
      <alignment horizontal="center"/>
      <protection/>
    </xf>
    <xf numFmtId="4" fontId="11" fillId="0" borderId="63" xfId="22" applyNumberFormat="1" applyFont="1" applyBorder="1">
      <alignment/>
      <protection/>
    </xf>
    <xf numFmtId="4" fontId="11" fillId="0" borderId="14" xfId="22" applyNumberFormat="1" applyFont="1" applyBorder="1">
      <alignment/>
      <protection/>
    </xf>
    <xf numFmtId="4" fontId="11" fillId="0" borderId="13" xfId="22" applyNumberFormat="1" applyFont="1" applyBorder="1">
      <alignment/>
      <protection/>
    </xf>
    <xf numFmtId="0" fontId="11" fillId="0" borderId="0" xfId="22" applyFont="1" applyFill="1" applyBorder="1" applyAlignment="1">
      <alignment horizontal="center"/>
      <protection/>
    </xf>
    <xf numFmtId="4" fontId="11" fillId="0" borderId="0" xfId="22" applyNumberFormat="1" applyFont="1" applyBorder="1">
      <alignment/>
      <protection/>
    </xf>
    <xf numFmtId="2" fontId="1" fillId="0" borderId="0" xfId="22" applyNumberFormat="1">
      <alignment/>
      <protection/>
    </xf>
    <xf numFmtId="0" fontId="1" fillId="0" borderId="0" xfId="22" applyBorder="1">
      <alignment/>
      <protection/>
    </xf>
    <xf numFmtId="0" fontId="1" fillId="0" borderId="0" xfId="22" applyBorder="1" applyAlignment="1">
      <alignment horizontal="center"/>
      <protection/>
    </xf>
    <xf numFmtId="0" fontId="1" fillId="0" borderId="64" xfId="22" applyFont="1" applyBorder="1" applyAlignment="1">
      <alignment horizontal="center"/>
      <protection/>
    </xf>
    <xf numFmtId="0" fontId="1" fillId="0" borderId="64" xfId="22" applyBorder="1" applyAlignment="1">
      <alignment horizontal="center"/>
      <protection/>
    </xf>
    <xf numFmtId="0" fontId="1" fillId="0" borderId="0" xfId="22" applyAlignment="1">
      <alignment/>
      <protection/>
    </xf>
    <xf numFmtId="0" fontId="1" fillId="0" borderId="1" xfId="22" applyBorder="1">
      <alignment/>
      <protection/>
    </xf>
    <xf numFmtId="10" fontId="1" fillId="0" borderId="1" xfId="22" applyNumberFormat="1" applyBorder="1">
      <alignment/>
      <protection/>
    </xf>
    <xf numFmtId="4" fontId="1" fillId="0" borderId="17" xfId="22" applyNumberFormat="1" applyBorder="1">
      <alignment/>
      <protection/>
    </xf>
    <xf numFmtId="4" fontId="1" fillId="0" borderId="19" xfId="22" applyNumberFormat="1" applyBorder="1">
      <alignment/>
      <protection/>
    </xf>
    <xf numFmtId="0" fontId="1" fillId="0" borderId="9" xfId="22" applyBorder="1">
      <alignment/>
      <protection/>
    </xf>
    <xf numFmtId="10" fontId="1" fillId="0" borderId="9" xfId="22" applyNumberFormat="1" applyBorder="1">
      <alignment/>
      <protection/>
    </xf>
    <xf numFmtId="4" fontId="1" fillId="0" borderId="49" xfId="22" applyNumberFormat="1" applyBorder="1">
      <alignment/>
      <protection/>
    </xf>
    <xf numFmtId="4" fontId="1" fillId="0" borderId="30" xfId="22" applyNumberFormat="1" applyBorder="1">
      <alignment/>
      <protection/>
    </xf>
    <xf numFmtId="0" fontId="1" fillId="0" borderId="31" xfId="22" applyBorder="1">
      <alignment/>
      <protection/>
    </xf>
    <xf numFmtId="9" fontId="1" fillId="0" borderId="31" xfId="22" applyNumberFormat="1" applyBorder="1">
      <alignment/>
      <protection/>
    </xf>
    <xf numFmtId="4" fontId="1" fillId="0" borderId="53" xfId="22" applyNumberFormat="1" applyBorder="1">
      <alignment/>
      <protection/>
    </xf>
    <xf numFmtId="4" fontId="1" fillId="0" borderId="38" xfId="22" applyNumberFormat="1" applyBorder="1">
      <alignment/>
      <protection/>
    </xf>
    <xf numFmtId="0" fontId="1" fillId="0" borderId="44" xfId="22" applyBorder="1">
      <alignment/>
      <protection/>
    </xf>
    <xf numFmtId="10" fontId="1" fillId="0" borderId="44" xfId="22" applyNumberFormat="1" applyBorder="1">
      <alignment/>
      <protection/>
    </xf>
    <xf numFmtId="4" fontId="1" fillId="0" borderId="59" xfId="22" applyNumberFormat="1" applyBorder="1">
      <alignment/>
      <protection/>
    </xf>
    <xf numFmtId="4" fontId="1" fillId="0" borderId="46" xfId="22" applyNumberFormat="1" applyBorder="1">
      <alignment/>
      <protection/>
    </xf>
    <xf numFmtId="0" fontId="1" fillId="0" borderId="9" xfId="22" applyFill="1" applyBorder="1">
      <alignment/>
      <protection/>
    </xf>
    <xf numFmtId="9" fontId="1" fillId="0" borderId="9" xfId="22" applyNumberFormat="1" applyBorder="1">
      <alignment/>
      <protection/>
    </xf>
    <xf numFmtId="0" fontId="1" fillId="0" borderId="44" xfId="22" applyFill="1" applyBorder="1">
      <alignment/>
      <protection/>
    </xf>
    <xf numFmtId="0" fontId="1" fillId="0" borderId="65" xfId="22" applyBorder="1" applyAlignment="1">
      <alignment horizontal="center"/>
      <protection/>
    </xf>
    <xf numFmtId="0" fontId="1" fillId="0" borderId="31" xfId="22" applyFill="1" applyBorder="1">
      <alignment/>
      <protection/>
    </xf>
    <xf numFmtId="10" fontId="1" fillId="0" borderId="31" xfId="22" applyNumberFormat="1" applyBorder="1">
      <alignment/>
      <protection/>
    </xf>
    <xf numFmtId="4" fontId="12" fillId="0" borderId="0" xfId="22" applyNumberFormat="1" applyFont="1">
      <alignment/>
      <protection/>
    </xf>
    <xf numFmtId="0" fontId="16" fillId="0" borderId="0" xfId="22" applyFont="1" applyBorder="1" applyAlignment="1">
      <alignment horizontal="right" vertical="top" wrapText="1"/>
      <protection/>
    </xf>
    <xf numFmtId="8" fontId="16" fillId="0" borderId="0" xfId="22" applyNumberFormat="1" applyFont="1" applyBorder="1" applyAlignment="1">
      <alignment horizontal="right" vertical="top" wrapText="1"/>
      <protection/>
    </xf>
    <xf numFmtId="0" fontId="12" fillId="0" borderId="0" xfId="22" applyFont="1">
      <alignment/>
      <protection/>
    </xf>
    <xf numFmtId="0" fontId="1" fillId="0" borderId="0" xfId="22" applyFill="1" applyBorder="1" applyAlignment="1">
      <alignment horizontal="center"/>
      <protection/>
    </xf>
    <xf numFmtId="0" fontId="1" fillId="0" borderId="0" xfId="22" applyFill="1" applyBorder="1">
      <alignment/>
      <protection/>
    </xf>
    <xf numFmtId="2" fontId="1" fillId="0" borderId="0" xfId="22" applyNumberFormat="1" applyFill="1" applyBorder="1">
      <alignment/>
      <protection/>
    </xf>
    <xf numFmtId="2" fontId="12" fillId="0" borderId="0" xfId="22" applyNumberFormat="1" applyFont="1" applyFill="1" applyBorder="1">
      <alignment/>
      <protection/>
    </xf>
    <xf numFmtId="4" fontId="1" fillId="0" borderId="0" xfId="22" applyNumberFormat="1" applyFill="1" applyBorder="1">
      <alignment/>
      <protection/>
    </xf>
    <xf numFmtId="2" fontId="0" fillId="0" borderId="0" xfId="22" applyNumberFormat="1" applyFont="1" applyFill="1" applyBorder="1">
      <alignment/>
      <protection/>
    </xf>
    <xf numFmtId="2" fontId="4" fillId="0" borderId="0" xfId="22" applyNumberFormat="1" applyFont="1" applyFill="1" applyBorder="1" applyAlignment="1">
      <alignment horizontal="right"/>
      <protection/>
    </xf>
    <xf numFmtId="4" fontId="4" fillId="0" borderId="0" xfId="22" applyNumberFormat="1" applyFont="1" applyFill="1" applyBorder="1">
      <alignment/>
      <protection/>
    </xf>
    <xf numFmtId="4" fontId="4" fillId="0" borderId="0" xfId="22" applyNumberFormat="1" applyFont="1" applyFill="1" applyBorder="1">
      <alignment/>
      <protection/>
    </xf>
    <xf numFmtId="2" fontId="4" fillId="0" borderId="0" xfId="22" applyNumberFormat="1" applyFont="1" applyFill="1" applyBorder="1">
      <alignment/>
      <protection/>
    </xf>
    <xf numFmtId="0" fontId="11" fillId="0" borderId="0" xfId="22" applyFont="1" applyFill="1" applyBorder="1" applyAlignment="1">
      <alignment horizontal="center"/>
      <protection/>
    </xf>
    <xf numFmtId="4" fontId="11" fillId="0" borderId="0" xfId="22" applyNumberFormat="1" applyFont="1" applyFill="1" applyBorder="1">
      <alignment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4" fontId="4" fillId="0" borderId="0" xfId="22" applyNumberFormat="1" applyFont="1" applyFill="1" applyBorder="1" applyAlignment="1">
      <alignment horizontal="right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 vertical="center" wrapText="1"/>
      <protection/>
    </xf>
    <xf numFmtId="10" fontId="6" fillId="0" borderId="0" xfId="22" applyNumberFormat="1" applyFont="1" applyFill="1" applyBorder="1" applyAlignment="1">
      <alignment horizontal="center"/>
      <protection/>
    </xf>
    <xf numFmtId="10" fontId="10" fillId="0" borderId="0" xfId="22" applyNumberFormat="1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justify"/>
      <protection/>
    </xf>
    <xf numFmtId="2" fontId="13" fillId="0" borderId="0" xfId="22" applyNumberFormat="1" applyFont="1" applyFill="1" applyBorder="1">
      <alignment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/>
      <protection/>
    </xf>
    <xf numFmtId="0" fontId="1" fillId="0" borderId="0" xfId="22" applyFill="1" applyBorder="1" applyAlignment="1">
      <alignment horizontal="center"/>
      <protection/>
    </xf>
    <xf numFmtId="0" fontId="8" fillId="0" borderId="0" xfId="22" applyFont="1" applyFill="1" applyBorder="1" applyAlignment="1">
      <alignment vertical="center" wrapText="1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0" fillId="0" borderId="0" xfId="22" applyFont="1" applyFill="1" applyBorder="1" applyAlignment="1">
      <alignment horizontal="justify"/>
      <protection/>
    </xf>
    <xf numFmtId="0" fontId="1" fillId="0" borderId="0" xfId="22" applyFill="1" applyBorder="1" applyAlignment="1">
      <alignment vertical="center" wrapText="1"/>
      <protection/>
    </xf>
    <xf numFmtId="0" fontId="12" fillId="0" borderId="0" xfId="22" applyFont="1" applyFill="1" applyBorder="1" applyAlignment="1">
      <alignment horizontal="justify"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Fill="1" applyBorder="1">
      <alignment/>
      <protection/>
    </xf>
    <xf numFmtId="182" fontId="4" fillId="0" borderId="0" xfId="22" applyNumberFormat="1" applyFont="1" applyFill="1" applyBorder="1">
      <alignment/>
      <protection/>
    </xf>
    <xf numFmtId="0" fontId="4" fillId="0" borderId="0" xfId="22" applyFont="1" applyFill="1" applyBorder="1">
      <alignment/>
      <protection/>
    </xf>
    <xf numFmtId="170" fontId="1" fillId="0" borderId="0" xfId="22" applyNumberFormat="1" applyFill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" fillId="0" borderId="0" xfId="22" applyFill="1" applyBorder="1" applyAlignment="1">
      <alignment horizontal="center" vertical="center" wrapText="1"/>
      <protection/>
    </xf>
    <xf numFmtId="182" fontId="4" fillId="0" borderId="0" xfId="22" applyNumberFormat="1" applyFont="1" applyFill="1" applyBorder="1">
      <alignment/>
      <protection/>
    </xf>
    <xf numFmtId="0" fontId="1" fillId="0" borderId="0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 wrapText="1"/>
      <protection/>
    </xf>
    <xf numFmtId="1" fontId="0" fillId="0" borderId="0" xfId="22" applyNumberFormat="1" applyFont="1" applyFill="1" applyBorder="1">
      <alignment/>
      <protection/>
    </xf>
    <xf numFmtId="0" fontId="0" fillId="0" borderId="0" xfId="22" applyFont="1" applyFill="1" applyBorder="1" applyAlignment="1">
      <alignment horizontal="center" wrapText="1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justify"/>
      <protection/>
    </xf>
    <xf numFmtId="0" fontId="12" fillId="3" borderId="25" xfId="22" applyFont="1" applyFill="1" applyBorder="1" applyAlignment="1">
      <alignment horizontal="center" vertical="center" wrapText="1"/>
      <protection/>
    </xf>
    <xf numFmtId="0" fontId="12" fillId="3" borderId="1" xfId="22" applyFont="1" applyFill="1" applyBorder="1" applyAlignment="1">
      <alignment horizontal="center" vertical="center" wrapText="1"/>
      <protection/>
    </xf>
    <xf numFmtId="0" fontId="1" fillId="3" borderId="5" xfId="22" applyFill="1" applyBorder="1" applyAlignment="1">
      <alignment horizontal="center"/>
      <protection/>
    </xf>
    <xf numFmtId="0" fontId="1" fillId="3" borderId="7" xfId="22" applyFill="1" applyBorder="1" applyAlignment="1">
      <alignment horizontal="center"/>
      <protection/>
    </xf>
    <xf numFmtId="0" fontId="1" fillId="3" borderId="66" xfId="22" applyFill="1" applyBorder="1" applyAlignment="1">
      <alignment horizontal="center"/>
      <protection/>
    </xf>
    <xf numFmtId="0" fontId="1" fillId="3" borderId="26" xfId="22" applyFill="1" applyBorder="1" applyAlignment="1">
      <alignment horizontal="center"/>
      <protection/>
    </xf>
    <xf numFmtId="0" fontId="1" fillId="3" borderId="67" xfId="22" applyFill="1" applyBorder="1" applyAlignment="1">
      <alignment horizontal="center"/>
      <protection/>
    </xf>
    <xf numFmtId="0" fontId="12" fillId="3" borderId="11" xfId="22" applyFont="1" applyFill="1" applyBorder="1" applyAlignment="1">
      <alignment horizontal="center" vertical="center" wrapText="1"/>
      <protection/>
    </xf>
    <xf numFmtId="0" fontId="1" fillId="3" borderId="17" xfId="22" applyFill="1" applyBorder="1" applyAlignment="1">
      <alignment horizontal="center" vertical="center" wrapText="1"/>
      <protection/>
    </xf>
    <xf numFmtId="0" fontId="1" fillId="3" borderId="19" xfId="22" applyFill="1" applyBorder="1" applyAlignment="1">
      <alignment horizontal="center" vertical="center" wrapText="1"/>
      <protection/>
    </xf>
    <xf numFmtId="0" fontId="1" fillId="3" borderId="25" xfId="22" applyFill="1" applyBorder="1" applyAlignment="1">
      <alignment horizontal="center"/>
      <protection/>
    </xf>
    <xf numFmtId="0" fontId="1" fillId="3" borderId="8" xfId="22" applyFill="1" applyBorder="1" applyAlignment="1">
      <alignment horizontal="center"/>
      <protection/>
    </xf>
    <xf numFmtId="0" fontId="1" fillId="3" borderId="2" xfId="22" applyFill="1" applyBorder="1" applyAlignment="1">
      <alignment horizontal="center"/>
      <protection/>
    </xf>
    <xf numFmtId="0" fontId="1" fillId="3" borderId="22" xfId="22" applyFill="1" applyBorder="1" applyAlignment="1">
      <alignment horizontal="center" vertical="center" wrapText="1"/>
      <protection/>
    </xf>
    <xf numFmtId="0" fontId="1" fillId="3" borderId="46" xfId="22" applyFill="1" applyBorder="1" applyAlignment="1">
      <alignment horizontal="center" vertical="center" wrapText="1"/>
      <protection/>
    </xf>
    <xf numFmtId="0" fontId="12" fillId="3" borderId="33" xfId="22" applyFont="1" applyFill="1" applyBorder="1" applyAlignment="1">
      <alignment horizontal="center" vertical="center" wrapText="1"/>
      <protection/>
    </xf>
    <xf numFmtId="0" fontId="1" fillId="3" borderId="27" xfId="22" applyFill="1" applyBorder="1" applyAlignment="1">
      <alignment horizontal="center" vertical="center" wrapText="1"/>
      <protection/>
    </xf>
    <xf numFmtId="0" fontId="1" fillId="3" borderId="61" xfId="22" applyFill="1" applyBorder="1" applyAlignment="1">
      <alignment horizontal="center" vertical="center" wrapText="1"/>
      <protection/>
    </xf>
    <xf numFmtId="0" fontId="15" fillId="3" borderId="27" xfId="22" applyFont="1" applyFill="1" applyBorder="1" applyAlignment="1">
      <alignment horizontal="center"/>
      <protection/>
    </xf>
    <xf numFmtId="0" fontId="1" fillId="3" borderId="61" xfId="22" applyFill="1" applyBorder="1" applyAlignment="1">
      <alignment horizontal="center"/>
      <protection/>
    </xf>
    <xf numFmtId="0" fontId="15" fillId="3" borderId="34" xfId="22" applyFont="1" applyFill="1" applyBorder="1" applyAlignment="1">
      <alignment horizontal="center"/>
      <protection/>
    </xf>
    <xf numFmtId="0" fontId="1" fillId="3" borderId="34" xfId="22" applyFill="1" applyBorder="1" applyAlignment="1">
      <alignment horizontal="center" vertical="center" wrapText="1"/>
      <protection/>
    </xf>
    <xf numFmtId="0" fontId="16" fillId="0" borderId="0" xfId="22" applyFont="1" applyFill="1" applyBorder="1" applyAlignment="1">
      <alignment horizontal="right" vertical="top" wrapText="1"/>
      <protection/>
    </xf>
    <xf numFmtId="4" fontId="12" fillId="0" borderId="0" xfId="22" applyNumberFormat="1" applyFont="1" applyFill="1" applyBorder="1">
      <alignment/>
      <protection/>
    </xf>
    <xf numFmtId="0" fontId="12" fillId="0" borderId="0" xfId="22" applyFont="1" applyFill="1" applyBorder="1">
      <alignment/>
      <protection/>
    </xf>
    <xf numFmtId="17" fontId="1" fillId="0" borderId="0" xfId="22" applyNumberFormat="1" applyFill="1" applyBorder="1" applyAlignment="1">
      <alignment horizontal="center"/>
      <protection/>
    </xf>
    <xf numFmtId="0" fontId="1" fillId="0" borderId="0" xfId="22" applyFill="1" applyBorder="1" applyAlignment="1">
      <alignment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0" fontId="15" fillId="0" borderId="0" xfId="22" applyFont="1" applyFill="1" applyBorder="1" applyAlignment="1">
      <alignment horizontal="center"/>
      <protection/>
    </xf>
    <xf numFmtId="10" fontId="1" fillId="0" borderId="0" xfId="22" applyNumberFormat="1" applyFill="1" applyBorder="1">
      <alignment/>
      <protection/>
    </xf>
    <xf numFmtId="9" fontId="1" fillId="0" borderId="0" xfId="22" applyNumberFormat="1" applyFill="1" applyBorder="1">
      <alignment/>
      <protection/>
    </xf>
    <xf numFmtId="186" fontId="0" fillId="0" borderId="0" xfId="18" applyNumberFormat="1" applyFont="1" applyFill="1" applyBorder="1" applyAlignment="1">
      <alignment/>
    </xf>
    <xf numFmtId="4" fontId="0" fillId="0" borderId="0" xfId="22" applyNumberFormat="1" applyFont="1" applyFill="1" applyBorder="1">
      <alignment/>
      <protection/>
    </xf>
    <xf numFmtId="17" fontId="1" fillId="0" borderId="0" xfId="22" applyNumberFormat="1" applyFont="1" applyFill="1" applyBorder="1" applyAlignment="1">
      <alignment horizontal="center"/>
      <protection/>
    </xf>
    <xf numFmtId="4" fontId="1" fillId="0" borderId="45" xfId="22" applyNumberFormat="1" applyBorder="1">
      <alignment/>
      <protection/>
    </xf>
    <xf numFmtId="0" fontId="17" fillId="0" borderId="0" xfId="22" applyFont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LANILLA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8"/>
  <sheetViews>
    <sheetView workbookViewId="0" topLeftCell="A1">
      <selection activeCell="J28" sqref="J28"/>
    </sheetView>
  </sheetViews>
  <sheetFormatPr defaultColWidth="11.421875" defaultRowHeight="12.75"/>
  <cols>
    <col min="1" max="1" width="4.00390625" style="2" customWidth="1"/>
    <col min="2" max="2" width="22.28125" style="2" customWidth="1"/>
    <col min="3" max="3" width="5.140625" style="13" customWidth="1"/>
    <col min="4" max="4" width="8.00390625" style="2" customWidth="1"/>
    <col min="5" max="6" width="7.8515625" style="2" customWidth="1"/>
    <col min="7" max="7" width="7.57421875" style="2" customWidth="1"/>
    <col min="8" max="8" width="6.7109375" style="2" customWidth="1"/>
    <col min="9" max="9" width="6.140625" style="2" customWidth="1"/>
    <col min="10" max="10" width="6.7109375" style="2" customWidth="1"/>
    <col min="11" max="11" width="7.57421875" style="2" customWidth="1"/>
    <col min="12" max="12" width="6.57421875" style="2" customWidth="1"/>
    <col min="13" max="13" width="5.57421875" style="2" customWidth="1"/>
    <col min="14" max="14" width="7.140625" style="2" customWidth="1"/>
    <col min="15" max="15" width="8.421875" style="2" customWidth="1"/>
    <col min="16" max="16" width="8.28125" style="2" customWidth="1"/>
    <col min="17" max="17" width="8.57421875" style="2" customWidth="1"/>
    <col min="18" max="18" width="12.57421875" style="2" customWidth="1"/>
    <col min="19" max="19" width="14.8515625" style="2" customWidth="1"/>
    <col min="20" max="16384" width="12.57421875" style="2" customWidth="1"/>
  </cols>
  <sheetData>
    <row r="1" spans="1:25" ht="18.7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177"/>
      <c r="T1" s="177"/>
      <c r="U1" s="177"/>
      <c r="V1" s="177"/>
      <c r="W1" s="177"/>
      <c r="X1" s="177"/>
      <c r="Y1" s="177"/>
    </row>
    <row r="2" spans="1:25" ht="13.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77"/>
      <c r="T2" s="177"/>
      <c r="U2" s="177"/>
      <c r="V2" s="177"/>
      <c r="W2" s="177"/>
      <c r="X2" s="177"/>
      <c r="Y2" s="177"/>
    </row>
    <row r="3" spans="1:25" s="13" customFormat="1" ht="12.75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7"/>
      <c r="F3" s="7"/>
      <c r="G3" s="7"/>
      <c r="H3" s="7"/>
      <c r="I3" s="7"/>
      <c r="J3" s="7"/>
      <c r="K3" s="8" t="s">
        <v>6</v>
      </c>
      <c r="L3" s="9" t="s">
        <v>7</v>
      </c>
      <c r="M3" s="10"/>
      <c r="N3" s="10"/>
      <c r="O3" s="10"/>
      <c r="P3" s="11"/>
      <c r="Q3" s="12" t="s">
        <v>8</v>
      </c>
      <c r="S3" s="206"/>
      <c r="T3" s="206"/>
      <c r="U3" s="206"/>
      <c r="V3" s="206"/>
      <c r="W3" s="206"/>
      <c r="X3" s="206"/>
      <c r="Y3" s="206"/>
    </row>
    <row r="4" spans="1:25" s="13" customFormat="1" ht="14.25" customHeight="1" thickBot="1">
      <c r="A4" s="14"/>
      <c r="B4" s="15"/>
      <c r="C4" s="16"/>
      <c r="D4" s="17" t="s">
        <v>9</v>
      </c>
      <c r="E4" s="18" t="s">
        <v>10</v>
      </c>
      <c r="F4" s="19"/>
      <c r="G4" s="20"/>
      <c r="H4" s="21" t="s">
        <v>11</v>
      </c>
      <c r="I4" s="22"/>
      <c r="J4" s="23"/>
      <c r="K4" s="24"/>
      <c r="L4" s="25" t="s">
        <v>12</v>
      </c>
      <c r="M4" s="26" t="s">
        <v>13</v>
      </c>
      <c r="N4" s="27" t="s">
        <v>14</v>
      </c>
      <c r="O4" s="28" t="s">
        <v>15</v>
      </c>
      <c r="P4" s="29" t="s">
        <v>16</v>
      </c>
      <c r="Q4" s="30"/>
      <c r="S4" s="206"/>
      <c r="T4" s="206"/>
      <c r="U4" s="206"/>
      <c r="V4" s="206"/>
      <c r="W4" s="206"/>
      <c r="X4" s="206"/>
      <c r="Y4" s="206"/>
    </row>
    <row r="5" spans="1:25" s="13" customFormat="1" ht="15.75" customHeight="1">
      <c r="A5" s="14"/>
      <c r="B5" s="15"/>
      <c r="C5" s="16"/>
      <c r="D5" s="31"/>
      <c r="E5" s="32" t="s">
        <v>17</v>
      </c>
      <c r="F5" s="33" t="s">
        <v>18</v>
      </c>
      <c r="G5" s="34" t="s">
        <v>19</v>
      </c>
      <c r="H5" s="35" t="s">
        <v>20</v>
      </c>
      <c r="I5" s="36" t="s">
        <v>21</v>
      </c>
      <c r="J5" s="37" t="s">
        <v>19</v>
      </c>
      <c r="K5" s="30"/>
      <c r="L5" s="38"/>
      <c r="M5" s="39"/>
      <c r="N5" s="40"/>
      <c r="O5" s="41"/>
      <c r="P5" s="42"/>
      <c r="Q5" s="30"/>
      <c r="R5" s="13" t="s">
        <v>22</v>
      </c>
      <c r="S5" s="206"/>
      <c r="T5" s="206"/>
      <c r="U5" s="206"/>
      <c r="V5" s="206"/>
      <c r="W5" s="206"/>
      <c r="X5" s="206"/>
      <c r="Y5" s="206"/>
    </row>
    <row r="6" spans="1:25" s="13" customFormat="1" ht="24.75" customHeight="1" thickBot="1">
      <c r="A6" s="43"/>
      <c r="B6" s="44"/>
      <c r="C6" s="45"/>
      <c r="D6" s="31"/>
      <c r="E6" s="46" t="s">
        <v>20</v>
      </c>
      <c r="F6" s="47" t="s">
        <v>20</v>
      </c>
      <c r="G6" s="48"/>
      <c r="H6" s="49"/>
      <c r="I6" s="50"/>
      <c r="J6" s="51"/>
      <c r="K6" s="52"/>
      <c r="L6" s="53">
        <v>0.0725</v>
      </c>
      <c r="M6" s="54">
        <v>0.0125</v>
      </c>
      <c r="N6" s="55"/>
      <c r="O6" s="56"/>
      <c r="P6" s="57"/>
      <c r="Q6" s="58"/>
      <c r="S6" s="206"/>
      <c r="T6" s="206"/>
      <c r="U6" s="206"/>
      <c r="V6" s="206"/>
      <c r="W6" s="206"/>
      <c r="X6" s="206"/>
      <c r="Y6" s="206"/>
    </row>
    <row r="7" spans="1:25" ht="12.75">
      <c r="A7" s="59">
        <v>1</v>
      </c>
      <c r="B7" s="60" t="s">
        <v>23</v>
      </c>
      <c r="C7" s="61" t="s">
        <v>24</v>
      </c>
      <c r="D7" s="62">
        <f>(2*8)*6</f>
        <v>96</v>
      </c>
      <c r="E7" s="63"/>
      <c r="F7" s="64"/>
      <c r="G7" s="65">
        <f aca="true" t="shared" si="0" ref="G7:G25">E7+F7</f>
        <v>0</v>
      </c>
      <c r="H7" s="66"/>
      <c r="I7" s="67"/>
      <c r="J7" s="68">
        <f aca="true" t="shared" si="1" ref="J7:J25">H7+I7</f>
        <v>0</v>
      </c>
      <c r="K7" s="69">
        <f aca="true" t="shared" si="2" ref="K7:K25">D7+G7+J7</f>
        <v>96</v>
      </c>
      <c r="L7" s="67">
        <f aca="true" t="shared" si="3" ref="L7:L25">K7*$L$6</f>
        <v>6.959999999999999</v>
      </c>
      <c r="M7" s="70">
        <f aca="true" t="shared" si="4" ref="M7:M25">K7*$M$6</f>
        <v>1.2000000000000002</v>
      </c>
      <c r="N7" s="71">
        <v>0</v>
      </c>
      <c r="O7" s="70"/>
      <c r="P7" s="72">
        <f aca="true" t="shared" si="5" ref="P7:P25">SUM(L7:O7)</f>
        <v>8.16</v>
      </c>
      <c r="Q7" s="73">
        <f aca="true" t="shared" si="6" ref="Q7:Q25">K7-P7</f>
        <v>87.84</v>
      </c>
      <c r="R7" s="74"/>
      <c r="S7" s="183"/>
      <c r="T7" s="183"/>
      <c r="U7" s="183"/>
      <c r="V7" s="183"/>
      <c r="W7" s="180"/>
      <c r="X7" s="180"/>
      <c r="Y7" s="177"/>
    </row>
    <row r="8" spans="1:25" ht="12.75">
      <c r="A8" s="59">
        <v>2</v>
      </c>
      <c r="B8" s="60" t="s">
        <v>25</v>
      </c>
      <c r="C8" s="77" t="s">
        <v>24</v>
      </c>
      <c r="D8" s="78">
        <f>(1.36*8)*6</f>
        <v>65.28</v>
      </c>
      <c r="E8" s="79"/>
      <c r="F8" s="80"/>
      <c r="G8" s="81">
        <f t="shared" si="0"/>
        <v>0</v>
      </c>
      <c r="H8" s="66"/>
      <c r="I8" s="67"/>
      <c r="J8" s="68">
        <f t="shared" si="1"/>
        <v>0</v>
      </c>
      <c r="K8" s="82">
        <f t="shared" si="2"/>
        <v>65.28</v>
      </c>
      <c r="L8" s="67">
        <f t="shared" si="3"/>
        <v>4.7328</v>
      </c>
      <c r="M8" s="70">
        <f t="shared" si="4"/>
        <v>0.8160000000000001</v>
      </c>
      <c r="N8" s="71">
        <v>0</v>
      </c>
      <c r="O8" s="70"/>
      <c r="P8" s="72">
        <f t="shared" si="5"/>
        <v>5.5488</v>
      </c>
      <c r="Q8" s="73">
        <f t="shared" si="6"/>
        <v>59.7312</v>
      </c>
      <c r="R8" s="74"/>
      <c r="S8" s="183"/>
      <c r="T8" s="183"/>
      <c r="U8" s="183"/>
      <c r="V8" s="183"/>
      <c r="W8" s="180"/>
      <c r="X8" s="180"/>
      <c r="Y8" s="177"/>
    </row>
    <row r="9" spans="1:25" ht="12.75">
      <c r="A9" s="59">
        <v>3</v>
      </c>
      <c r="B9" s="83" t="s">
        <v>26</v>
      </c>
      <c r="C9" s="77" t="s">
        <v>24</v>
      </c>
      <c r="D9" s="84"/>
      <c r="E9" s="85">
        <f>(1.45*8)*6</f>
        <v>69.6</v>
      </c>
      <c r="F9" s="80"/>
      <c r="G9" s="81">
        <f t="shared" si="0"/>
        <v>69.6</v>
      </c>
      <c r="H9" s="86"/>
      <c r="I9" s="87"/>
      <c r="J9" s="88">
        <f t="shared" si="1"/>
        <v>0</v>
      </c>
      <c r="K9" s="82">
        <f t="shared" si="2"/>
        <v>69.6</v>
      </c>
      <c r="L9" s="87">
        <f t="shared" si="3"/>
        <v>5.045999999999999</v>
      </c>
      <c r="M9" s="89">
        <f t="shared" si="4"/>
        <v>0.87</v>
      </c>
      <c r="N9" s="90">
        <v>0</v>
      </c>
      <c r="O9" s="89"/>
      <c r="P9" s="81">
        <f t="shared" si="5"/>
        <v>5.9159999999999995</v>
      </c>
      <c r="Q9" s="73">
        <f t="shared" si="6"/>
        <v>63.684</v>
      </c>
      <c r="R9" s="91"/>
      <c r="S9" s="183"/>
      <c r="T9" s="183"/>
      <c r="U9" s="183"/>
      <c r="V9" s="183"/>
      <c r="W9" s="180"/>
      <c r="X9" s="180"/>
      <c r="Y9" s="177"/>
    </row>
    <row r="10" spans="1:25" ht="12.75">
      <c r="A10" s="59">
        <v>4</v>
      </c>
      <c r="B10" s="83" t="s">
        <v>27</v>
      </c>
      <c r="C10" s="77" t="s">
        <v>24</v>
      </c>
      <c r="D10" s="84"/>
      <c r="E10" s="79"/>
      <c r="F10" s="92">
        <f>(1.45*8)*6</f>
        <v>69.6</v>
      </c>
      <c r="G10" s="81">
        <f t="shared" si="0"/>
        <v>69.6</v>
      </c>
      <c r="H10" s="86"/>
      <c r="I10" s="87"/>
      <c r="J10" s="88">
        <f t="shared" si="1"/>
        <v>0</v>
      </c>
      <c r="K10" s="82">
        <f t="shared" si="2"/>
        <v>69.6</v>
      </c>
      <c r="L10" s="87">
        <f t="shared" si="3"/>
        <v>5.045999999999999</v>
      </c>
      <c r="M10" s="89">
        <f t="shared" si="4"/>
        <v>0.87</v>
      </c>
      <c r="N10" s="90">
        <v>0</v>
      </c>
      <c r="O10" s="89"/>
      <c r="P10" s="81">
        <f t="shared" si="5"/>
        <v>5.9159999999999995</v>
      </c>
      <c r="Q10" s="73">
        <f t="shared" si="6"/>
        <v>63.684</v>
      </c>
      <c r="R10" s="91"/>
      <c r="S10" s="183"/>
      <c r="T10" s="183"/>
      <c r="U10" s="183"/>
      <c r="V10" s="183"/>
      <c r="W10" s="180"/>
      <c r="X10" s="180"/>
      <c r="Y10" s="177"/>
    </row>
    <row r="11" spans="1:25" ht="12.75">
      <c r="A11" s="59">
        <v>5</v>
      </c>
      <c r="B11" s="83" t="s">
        <v>28</v>
      </c>
      <c r="C11" s="77" t="s">
        <v>24</v>
      </c>
      <c r="D11" s="78">
        <f>(1.45*8)*6</f>
        <v>69.6</v>
      </c>
      <c r="E11" s="79"/>
      <c r="F11" s="80"/>
      <c r="G11" s="81">
        <f t="shared" si="0"/>
        <v>0</v>
      </c>
      <c r="H11" s="86"/>
      <c r="I11" s="87"/>
      <c r="J11" s="88">
        <f t="shared" si="1"/>
        <v>0</v>
      </c>
      <c r="K11" s="82">
        <f t="shared" si="2"/>
        <v>69.6</v>
      </c>
      <c r="L11" s="87">
        <f t="shared" si="3"/>
        <v>5.045999999999999</v>
      </c>
      <c r="M11" s="89">
        <f t="shared" si="4"/>
        <v>0.87</v>
      </c>
      <c r="N11" s="90">
        <v>0</v>
      </c>
      <c r="O11" s="89"/>
      <c r="P11" s="81">
        <f t="shared" si="5"/>
        <v>5.9159999999999995</v>
      </c>
      <c r="Q11" s="73">
        <f t="shared" si="6"/>
        <v>63.684</v>
      </c>
      <c r="R11" s="91"/>
      <c r="S11" s="183"/>
      <c r="T11" s="183"/>
      <c r="U11" s="183"/>
      <c r="V11" s="183"/>
      <c r="W11" s="180"/>
      <c r="X11" s="180"/>
      <c r="Y11" s="177"/>
    </row>
    <row r="12" spans="1:25" ht="12.75">
      <c r="A12" s="59">
        <v>6</v>
      </c>
      <c r="B12" s="83" t="s">
        <v>29</v>
      </c>
      <c r="C12" s="77" t="s">
        <v>24</v>
      </c>
      <c r="D12" s="84"/>
      <c r="E12" s="79"/>
      <c r="F12" s="80"/>
      <c r="G12" s="81">
        <f t="shared" si="0"/>
        <v>0</v>
      </c>
      <c r="H12" s="93">
        <f>(1.4*8)*6</f>
        <v>67.19999999999999</v>
      </c>
      <c r="I12" s="87"/>
      <c r="J12" s="88">
        <f t="shared" si="1"/>
        <v>67.19999999999999</v>
      </c>
      <c r="K12" s="82">
        <f t="shared" si="2"/>
        <v>67.19999999999999</v>
      </c>
      <c r="L12" s="87">
        <f t="shared" si="3"/>
        <v>4.871999999999999</v>
      </c>
      <c r="M12" s="89">
        <f t="shared" si="4"/>
        <v>0.8399999999999999</v>
      </c>
      <c r="N12" s="90">
        <f>0/2</f>
        <v>0</v>
      </c>
      <c r="O12" s="89"/>
      <c r="P12" s="81">
        <f t="shared" si="5"/>
        <v>5.711999999999999</v>
      </c>
      <c r="Q12" s="73">
        <f t="shared" si="6"/>
        <v>61.48799999999999</v>
      </c>
      <c r="R12" s="91"/>
      <c r="S12" s="183"/>
      <c r="T12" s="183"/>
      <c r="U12" s="183"/>
      <c r="V12" s="183"/>
      <c r="W12" s="180"/>
      <c r="X12" s="180"/>
      <c r="Y12" s="177"/>
    </row>
    <row r="13" spans="1:25" ht="12.75">
      <c r="A13" s="59">
        <v>7</v>
      </c>
      <c r="B13" s="83" t="s">
        <v>29</v>
      </c>
      <c r="C13" s="77" t="s">
        <v>24</v>
      </c>
      <c r="D13" s="84"/>
      <c r="E13" s="79"/>
      <c r="F13" s="80"/>
      <c r="G13" s="81">
        <f t="shared" si="0"/>
        <v>0</v>
      </c>
      <c r="H13" s="93">
        <f>(1.4*8)*6</f>
        <v>67.19999999999999</v>
      </c>
      <c r="I13" s="87"/>
      <c r="J13" s="88">
        <f t="shared" si="1"/>
        <v>67.19999999999999</v>
      </c>
      <c r="K13" s="82">
        <f t="shared" si="2"/>
        <v>67.19999999999999</v>
      </c>
      <c r="L13" s="87">
        <f t="shared" si="3"/>
        <v>4.871999999999999</v>
      </c>
      <c r="M13" s="89">
        <f t="shared" si="4"/>
        <v>0.8399999999999999</v>
      </c>
      <c r="N13" s="90">
        <v>0</v>
      </c>
      <c r="O13" s="89"/>
      <c r="P13" s="81">
        <f t="shared" si="5"/>
        <v>5.711999999999999</v>
      </c>
      <c r="Q13" s="73">
        <f t="shared" si="6"/>
        <v>61.48799999999999</v>
      </c>
      <c r="R13" s="91"/>
      <c r="S13" s="177"/>
      <c r="T13" s="180"/>
      <c r="U13" s="177"/>
      <c r="V13" s="177"/>
      <c r="W13" s="180"/>
      <c r="X13" s="180"/>
      <c r="Y13" s="177"/>
    </row>
    <row r="14" spans="1:25" ht="12.75">
      <c r="A14" s="59">
        <v>8</v>
      </c>
      <c r="B14" s="83" t="s">
        <v>29</v>
      </c>
      <c r="C14" s="77" t="s">
        <v>24</v>
      </c>
      <c r="D14" s="84"/>
      <c r="E14" s="79"/>
      <c r="F14" s="80"/>
      <c r="G14" s="81">
        <f t="shared" si="0"/>
        <v>0</v>
      </c>
      <c r="H14" s="93">
        <f>(1.4*8)*6</f>
        <v>67.19999999999999</v>
      </c>
      <c r="I14" s="87"/>
      <c r="J14" s="88">
        <f t="shared" si="1"/>
        <v>67.19999999999999</v>
      </c>
      <c r="K14" s="82">
        <f t="shared" si="2"/>
        <v>67.19999999999999</v>
      </c>
      <c r="L14" s="87">
        <f t="shared" si="3"/>
        <v>4.871999999999999</v>
      </c>
      <c r="M14" s="89">
        <f t="shared" si="4"/>
        <v>0.8399999999999999</v>
      </c>
      <c r="N14" s="90">
        <v>0</v>
      </c>
      <c r="O14" s="89"/>
      <c r="P14" s="81">
        <f t="shared" si="5"/>
        <v>5.711999999999999</v>
      </c>
      <c r="Q14" s="73">
        <f t="shared" si="6"/>
        <v>61.48799999999999</v>
      </c>
      <c r="R14" s="91"/>
      <c r="S14" s="177"/>
      <c r="T14" s="177"/>
      <c r="U14" s="177"/>
      <c r="V14" s="177"/>
      <c r="W14" s="180"/>
      <c r="X14" s="180"/>
      <c r="Y14" s="177"/>
    </row>
    <row r="15" spans="1:25" ht="12.75">
      <c r="A15" s="59">
        <v>9</v>
      </c>
      <c r="B15" s="83" t="s">
        <v>30</v>
      </c>
      <c r="C15" s="77" t="s">
        <v>24</v>
      </c>
      <c r="D15" s="84"/>
      <c r="E15" s="85">
        <f aca="true" t="shared" si="7" ref="E15:E22">(1.13*8)*6</f>
        <v>54.239999999999995</v>
      </c>
      <c r="F15" s="80"/>
      <c r="G15" s="81">
        <f t="shared" si="0"/>
        <v>54.239999999999995</v>
      </c>
      <c r="H15" s="86"/>
      <c r="I15" s="87"/>
      <c r="J15" s="88">
        <f t="shared" si="1"/>
        <v>0</v>
      </c>
      <c r="K15" s="82">
        <f t="shared" si="2"/>
        <v>54.239999999999995</v>
      </c>
      <c r="L15" s="87">
        <f t="shared" si="3"/>
        <v>3.9323999999999995</v>
      </c>
      <c r="M15" s="89">
        <f t="shared" si="4"/>
        <v>0.6779999999999999</v>
      </c>
      <c r="N15" s="90">
        <v>0</v>
      </c>
      <c r="O15" s="89"/>
      <c r="P15" s="81">
        <f t="shared" si="5"/>
        <v>4.610399999999999</v>
      </c>
      <c r="Q15" s="73">
        <f t="shared" si="6"/>
        <v>49.629599999999996</v>
      </c>
      <c r="R15" s="91"/>
      <c r="S15" s="183"/>
      <c r="T15" s="183"/>
      <c r="U15" s="183"/>
      <c r="V15" s="183"/>
      <c r="W15" s="180"/>
      <c r="X15" s="180"/>
      <c r="Y15" s="177"/>
    </row>
    <row r="16" spans="1:25" ht="12.75">
      <c r="A16" s="59">
        <v>10</v>
      </c>
      <c r="B16" s="83" t="s">
        <v>30</v>
      </c>
      <c r="C16" s="77" t="s">
        <v>24</v>
      </c>
      <c r="D16" s="84"/>
      <c r="E16" s="85">
        <f t="shared" si="7"/>
        <v>54.239999999999995</v>
      </c>
      <c r="F16" s="80"/>
      <c r="G16" s="81">
        <f t="shared" si="0"/>
        <v>54.239999999999995</v>
      </c>
      <c r="H16" s="86"/>
      <c r="I16" s="87"/>
      <c r="J16" s="88">
        <f t="shared" si="1"/>
        <v>0</v>
      </c>
      <c r="K16" s="82">
        <f t="shared" si="2"/>
        <v>54.239999999999995</v>
      </c>
      <c r="L16" s="87">
        <f t="shared" si="3"/>
        <v>3.9323999999999995</v>
      </c>
      <c r="M16" s="89">
        <f t="shared" si="4"/>
        <v>0.6779999999999999</v>
      </c>
      <c r="N16" s="90">
        <v>0</v>
      </c>
      <c r="O16" s="89"/>
      <c r="P16" s="81">
        <f t="shared" si="5"/>
        <v>4.610399999999999</v>
      </c>
      <c r="Q16" s="73">
        <f t="shared" si="6"/>
        <v>49.629599999999996</v>
      </c>
      <c r="R16" s="91"/>
      <c r="S16" s="183"/>
      <c r="T16" s="183"/>
      <c r="U16" s="183"/>
      <c r="V16" s="183"/>
      <c r="W16" s="180"/>
      <c r="X16" s="180"/>
      <c r="Y16" s="177"/>
    </row>
    <row r="17" spans="1:25" ht="12.75">
      <c r="A17" s="59">
        <v>11</v>
      </c>
      <c r="B17" s="83" t="s">
        <v>30</v>
      </c>
      <c r="C17" s="77" t="s">
        <v>24</v>
      </c>
      <c r="D17" s="84"/>
      <c r="E17" s="85">
        <f t="shared" si="7"/>
        <v>54.239999999999995</v>
      </c>
      <c r="F17" s="80"/>
      <c r="G17" s="81">
        <f t="shared" si="0"/>
        <v>54.239999999999995</v>
      </c>
      <c r="H17" s="86"/>
      <c r="I17" s="87"/>
      <c r="J17" s="88">
        <f t="shared" si="1"/>
        <v>0</v>
      </c>
      <c r="K17" s="82">
        <f t="shared" si="2"/>
        <v>54.239999999999995</v>
      </c>
      <c r="L17" s="87">
        <f t="shared" si="3"/>
        <v>3.9323999999999995</v>
      </c>
      <c r="M17" s="89">
        <f t="shared" si="4"/>
        <v>0.6779999999999999</v>
      </c>
      <c r="N17" s="90">
        <v>0</v>
      </c>
      <c r="O17" s="89"/>
      <c r="P17" s="81">
        <f t="shared" si="5"/>
        <v>4.610399999999999</v>
      </c>
      <c r="Q17" s="73">
        <f t="shared" si="6"/>
        <v>49.629599999999996</v>
      </c>
      <c r="R17" s="91"/>
      <c r="S17" s="183"/>
      <c r="T17" s="183"/>
      <c r="U17" s="183"/>
      <c r="V17" s="183"/>
      <c r="W17" s="180"/>
      <c r="X17" s="180"/>
      <c r="Y17" s="177"/>
    </row>
    <row r="18" spans="1:25" ht="12.75">
      <c r="A18" s="59">
        <v>12</v>
      </c>
      <c r="B18" s="83" t="s">
        <v>30</v>
      </c>
      <c r="C18" s="77" t="s">
        <v>24</v>
      </c>
      <c r="D18" s="84"/>
      <c r="E18" s="85">
        <f t="shared" si="7"/>
        <v>54.239999999999995</v>
      </c>
      <c r="F18" s="80"/>
      <c r="G18" s="81">
        <f t="shared" si="0"/>
        <v>54.239999999999995</v>
      </c>
      <c r="H18" s="86"/>
      <c r="I18" s="87"/>
      <c r="J18" s="88">
        <f t="shared" si="1"/>
        <v>0</v>
      </c>
      <c r="K18" s="82">
        <f t="shared" si="2"/>
        <v>54.239999999999995</v>
      </c>
      <c r="L18" s="87">
        <f t="shared" si="3"/>
        <v>3.9323999999999995</v>
      </c>
      <c r="M18" s="89">
        <f t="shared" si="4"/>
        <v>0.6779999999999999</v>
      </c>
      <c r="N18" s="90">
        <v>0</v>
      </c>
      <c r="O18" s="89"/>
      <c r="P18" s="81">
        <f t="shared" si="5"/>
        <v>4.610399999999999</v>
      </c>
      <c r="Q18" s="73">
        <f t="shared" si="6"/>
        <v>49.629599999999996</v>
      </c>
      <c r="R18" s="91"/>
      <c r="S18" s="183"/>
      <c r="T18" s="183"/>
      <c r="U18" s="183"/>
      <c r="V18" s="183"/>
      <c r="W18" s="180"/>
      <c r="X18" s="180"/>
      <c r="Y18" s="177"/>
    </row>
    <row r="19" spans="1:25" ht="12.75">
      <c r="A19" s="59">
        <v>13</v>
      </c>
      <c r="B19" s="83" t="s">
        <v>30</v>
      </c>
      <c r="C19" s="77" t="s">
        <v>24</v>
      </c>
      <c r="D19" s="84"/>
      <c r="E19" s="85">
        <f t="shared" si="7"/>
        <v>54.239999999999995</v>
      </c>
      <c r="F19" s="80"/>
      <c r="G19" s="81">
        <f t="shared" si="0"/>
        <v>54.239999999999995</v>
      </c>
      <c r="H19" s="86"/>
      <c r="I19" s="87"/>
      <c r="J19" s="88">
        <f t="shared" si="1"/>
        <v>0</v>
      </c>
      <c r="K19" s="82">
        <f t="shared" si="2"/>
        <v>54.239999999999995</v>
      </c>
      <c r="L19" s="87">
        <f t="shared" si="3"/>
        <v>3.9323999999999995</v>
      </c>
      <c r="M19" s="89">
        <f t="shared" si="4"/>
        <v>0.6779999999999999</v>
      </c>
      <c r="N19" s="90">
        <v>0</v>
      </c>
      <c r="O19" s="89"/>
      <c r="P19" s="81">
        <f t="shared" si="5"/>
        <v>4.610399999999999</v>
      </c>
      <c r="Q19" s="73">
        <f t="shared" si="6"/>
        <v>49.629599999999996</v>
      </c>
      <c r="R19" s="91"/>
      <c r="S19" s="183"/>
      <c r="T19" s="183"/>
      <c r="U19" s="183"/>
      <c r="V19" s="183"/>
      <c r="W19" s="180"/>
      <c r="X19" s="180"/>
      <c r="Y19" s="177"/>
    </row>
    <row r="20" spans="1:25" ht="12.75">
      <c r="A20" s="59">
        <v>14</v>
      </c>
      <c r="B20" s="83" t="s">
        <v>30</v>
      </c>
      <c r="C20" s="77" t="s">
        <v>24</v>
      </c>
      <c r="D20" s="84"/>
      <c r="E20" s="85">
        <f t="shared" si="7"/>
        <v>54.239999999999995</v>
      </c>
      <c r="F20" s="80"/>
      <c r="G20" s="81">
        <f t="shared" si="0"/>
        <v>54.239999999999995</v>
      </c>
      <c r="H20" s="86"/>
      <c r="I20" s="87"/>
      <c r="J20" s="88">
        <f t="shared" si="1"/>
        <v>0</v>
      </c>
      <c r="K20" s="82">
        <f t="shared" si="2"/>
        <v>54.239999999999995</v>
      </c>
      <c r="L20" s="87">
        <f t="shared" si="3"/>
        <v>3.9323999999999995</v>
      </c>
      <c r="M20" s="89">
        <f t="shared" si="4"/>
        <v>0.6779999999999999</v>
      </c>
      <c r="N20" s="90">
        <v>0</v>
      </c>
      <c r="O20" s="89"/>
      <c r="P20" s="81">
        <f t="shared" si="5"/>
        <v>4.610399999999999</v>
      </c>
      <c r="Q20" s="73">
        <f t="shared" si="6"/>
        <v>49.629599999999996</v>
      </c>
      <c r="R20" s="91"/>
      <c r="S20" s="183"/>
      <c r="T20" s="183"/>
      <c r="U20" s="183"/>
      <c r="V20" s="183"/>
      <c r="W20" s="180"/>
      <c r="X20" s="180"/>
      <c r="Y20" s="177"/>
    </row>
    <row r="21" spans="1:25" ht="12.75">
      <c r="A21" s="59">
        <v>15</v>
      </c>
      <c r="B21" s="83" t="s">
        <v>30</v>
      </c>
      <c r="C21" s="77" t="s">
        <v>24</v>
      </c>
      <c r="D21" s="84"/>
      <c r="E21" s="85">
        <f t="shared" si="7"/>
        <v>54.239999999999995</v>
      </c>
      <c r="F21" s="80"/>
      <c r="G21" s="81">
        <f t="shared" si="0"/>
        <v>54.239999999999995</v>
      </c>
      <c r="H21" s="86"/>
      <c r="I21" s="87"/>
      <c r="J21" s="88">
        <f t="shared" si="1"/>
        <v>0</v>
      </c>
      <c r="K21" s="82">
        <f t="shared" si="2"/>
        <v>54.239999999999995</v>
      </c>
      <c r="L21" s="87">
        <f t="shared" si="3"/>
        <v>3.9323999999999995</v>
      </c>
      <c r="M21" s="89">
        <f t="shared" si="4"/>
        <v>0.6779999999999999</v>
      </c>
      <c r="N21" s="90">
        <v>0</v>
      </c>
      <c r="O21" s="89"/>
      <c r="P21" s="81">
        <f t="shared" si="5"/>
        <v>4.610399999999999</v>
      </c>
      <c r="Q21" s="73">
        <f t="shared" si="6"/>
        <v>49.629599999999996</v>
      </c>
      <c r="R21" s="91"/>
      <c r="S21" s="183"/>
      <c r="T21" s="183"/>
      <c r="U21" s="183"/>
      <c r="V21" s="183"/>
      <c r="W21" s="180"/>
      <c r="X21" s="180"/>
      <c r="Y21" s="177"/>
    </row>
    <row r="22" spans="1:25" ht="12.75">
      <c r="A22" s="59">
        <v>16</v>
      </c>
      <c r="B22" s="83" t="s">
        <v>30</v>
      </c>
      <c r="C22" s="77" t="s">
        <v>24</v>
      </c>
      <c r="D22" s="84"/>
      <c r="E22" s="85">
        <f t="shared" si="7"/>
        <v>54.239999999999995</v>
      </c>
      <c r="F22" s="80"/>
      <c r="G22" s="81">
        <f t="shared" si="0"/>
        <v>54.239999999999995</v>
      </c>
      <c r="H22" s="86"/>
      <c r="I22" s="87"/>
      <c r="J22" s="88">
        <f t="shared" si="1"/>
        <v>0</v>
      </c>
      <c r="K22" s="82">
        <f t="shared" si="2"/>
        <v>54.239999999999995</v>
      </c>
      <c r="L22" s="87">
        <f t="shared" si="3"/>
        <v>3.9323999999999995</v>
      </c>
      <c r="M22" s="89">
        <f t="shared" si="4"/>
        <v>0.6779999999999999</v>
      </c>
      <c r="N22" s="90">
        <v>0</v>
      </c>
      <c r="O22" s="89"/>
      <c r="P22" s="81">
        <f t="shared" si="5"/>
        <v>4.610399999999999</v>
      </c>
      <c r="Q22" s="73">
        <f t="shared" si="6"/>
        <v>49.629599999999996</v>
      </c>
      <c r="R22" s="91"/>
      <c r="S22" s="183"/>
      <c r="T22" s="183"/>
      <c r="U22" s="183"/>
      <c r="V22" s="183"/>
      <c r="W22" s="180"/>
      <c r="X22" s="180"/>
      <c r="Y22" s="177"/>
    </row>
    <row r="23" spans="1:25" ht="12.75">
      <c r="A23" s="59">
        <v>17</v>
      </c>
      <c r="B23" s="83" t="s">
        <v>33</v>
      </c>
      <c r="C23" s="77" t="s">
        <v>24</v>
      </c>
      <c r="D23" s="78">
        <f>($V$34*6)*10%</f>
        <v>0</v>
      </c>
      <c r="E23" s="79"/>
      <c r="F23" s="92">
        <f>($V$34*6)*90%</f>
        <v>0</v>
      </c>
      <c r="G23" s="81">
        <f t="shared" si="0"/>
        <v>0</v>
      </c>
      <c r="H23" s="86"/>
      <c r="I23" s="87"/>
      <c r="J23" s="88">
        <f t="shared" si="1"/>
        <v>0</v>
      </c>
      <c r="K23" s="82">
        <f t="shared" si="2"/>
        <v>0</v>
      </c>
      <c r="L23" s="87">
        <f t="shared" si="3"/>
        <v>0</v>
      </c>
      <c r="M23" s="89">
        <f t="shared" si="4"/>
        <v>0</v>
      </c>
      <c r="N23" s="90">
        <v>0</v>
      </c>
      <c r="O23" s="89"/>
      <c r="P23" s="81">
        <f t="shared" si="5"/>
        <v>0</v>
      </c>
      <c r="Q23" s="73">
        <f t="shared" si="6"/>
        <v>0</v>
      </c>
      <c r="R23" s="91"/>
      <c r="S23" s="183"/>
      <c r="T23" s="183"/>
      <c r="U23" s="183"/>
      <c r="V23" s="183"/>
      <c r="W23" s="180"/>
      <c r="X23" s="180"/>
      <c r="Y23" s="177"/>
    </row>
    <row r="24" spans="1:25" ht="12.75">
      <c r="A24" s="59">
        <v>18</v>
      </c>
      <c r="B24" s="83" t="s">
        <v>34</v>
      </c>
      <c r="C24" s="77" t="s">
        <v>24</v>
      </c>
      <c r="D24" s="78">
        <f>($V$32*6)*10%</f>
        <v>0</v>
      </c>
      <c r="E24" s="79"/>
      <c r="F24" s="92">
        <f>($V$32*6)*90%</f>
        <v>0</v>
      </c>
      <c r="G24" s="81">
        <f t="shared" si="0"/>
        <v>0</v>
      </c>
      <c r="H24" s="86"/>
      <c r="I24" s="87"/>
      <c r="J24" s="88">
        <f t="shared" si="1"/>
        <v>0</v>
      </c>
      <c r="K24" s="82">
        <f t="shared" si="2"/>
        <v>0</v>
      </c>
      <c r="L24" s="87">
        <f t="shared" si="3"/>
        <v>0</v>
      </c>
      <c r="M24" s="89">
        <f t="shared" si="4"/>
        <v>0</v>
      </c>
      <c r="N24" s="90">
        <v>0</v>
      </c>
      <c r="O24" s="89"/>
      <c r="P24" s="81">
        <f t="shared" si="5"/>
        <v>0</v>
      </c>
      <c r="Q24" s="73">
        <f t="shared" si="6"/>
        <v>0</v>
      </c>
      <c r="R24" s="91"/>
      <c r="S24" s="183"/>
      <c r="T24" s="183"/>
      <c r="U24" s="183"/>
      <c r="V24" s="183"/>
      <c r="W24" s="180"/>
      <c r="X24" s="180"/>
      <c r="Y24" s="177"/>
    </row>
    <row r="25" spans="1:25" ht="13.5" thickBot="1">
      <c r="A25" s="59">
        <v>19</v>
      </c>
      <c r="B25" s="94" t="s">
        <v>35</v>
      </c>
      <c r="C25" s="95" t="s">
        <v>24</v>
      </c>
      <c r="D25" s="96">
        <f>(($W$28*8)*6)*10%</f>
        <v>0</v>
      </c>
      <c r="E25" s="97"/>
      <c r="F25" s="98">
        <f>(($W$28*8)*6)*90%</f>
        <v>0</v>
      </c>
      <c r="G25" s="99">
        <f t="shared" si="0"/>
        <v>0</v>
      </c>
      <c r="H25" s="100"/>
      <c r="I25" s="101"/>
      <c r="J25" s="102">
        <f t="shared" si="1"/>
        <v>0</v>
      </c>
      <c r="K25" s="103">
        <f t="shared" si="2"/>
        <v>0</v>
      </c>
      <c r="L25" s="104">
        <f t="shared" si="3"/>
        <v>0</v>
      </c>
      <c r="M25" s="105">
        <f t="shared" si="4"/>
        <v>0</v>
      </c>
      <c r="N25" s="106">
        <v>0</v>
      </c>
      <c r="O25" s="105"/>
      <c r="P25" s="81">
        <f t="shared" si="5"/>
        <v>0</v>
      </c>
      <c r="Q25" s="73">
        <f t="shared" si="6"/>
        <v>0</v>
      </c>
      <c r="R25" s="74"/>
      <c r="S25" s="183"/>
      <c r="T25" s="183"/>
      <c r="U25" s="183"/>
      <c r="V25" s="183"/>
      <c r="W25" s="180"/>
      <c r="X25" s="180"/>
      <c r="Y25" s="177"/>
    </row>
    <row r="26" spans="1:25" ht="13.5" thickBot="1">
      <c r="A26" s="107" t="s">
        <v>36</v>
      </c>
      <c r="B26" s="108"/>
      <c r="C26" s="109"/>
      <c r="D26" s="110">
        <f aca="true" t="shared" si="8" ref="D26:Q26">SUM(D7:D25)</f>
        <v>230.88</v>
      </c>
      <c r="E26" s="111">
        <f t="shared" si="8"/>
        <v>503.52000000000004</v>
      </c>
      <c r="F26" s="112">
        <f t="shared" si="8"/>
        <v>69.6</v>
      </c>
      <c r="G26" s="113">
        <f t="shared" si="8"/>
        <v>573.12</v>
      </c>
      <c r="H26" s="113">
        <f t="shared" si="8"/>
        <v>201.59999999999997</v>
      </c>
      <c r="I26" s="113">
        <f t="shared" si="8"/>
        <v>0</v>
      </c>
      <c r="J26" s="110">
        <f t="shared" si="8"/>
        <v>201.59999999999997</v>
      </c>
      <c r="K26" s="111">
        <f t="shared" si="8"/>
        <v>1005.6000000000001</v>
      </c>
      <c r="L26" s="114">
        <f t="shared" si="8"/>
        <v>72.906</v>
      </c>
      <c r="M26" s="114">
        <f t="shared" si="8"/>
        <v>12.570000000000004</v>
      </c>
      <c r="N26" s="114">
        <f t="shared" si="8"/>
        <v>0</v>
      </c>
      <c r="O26" s="114">
        <f t="shared" si="8"/>
        <v>0</v>
      </c>
      <c r="P26" s="114">
        <f t="shared" si="8"/>
        <v>85.47599999999998</v>
      </c>
      <c r="Q26" s="115">
        <f t="shared" si="8"/>
        <v>920.1239999999998</v>
      </c>
      <c r="R26" s="75"/>
      <c r="S26" s="183"/>
      <c r="T26" s="183"/>
      <c r="U26" s="183"/>
      <c r="V26" s="183"/>
      <c r="W26" s="180"/>
      <c r="X26" s="180"/>
      <c r="Y26" s="177"/>
    </row>
    <row r="27" spans="19:25" ht="12.75">
      <c r="S27" s="177"/>
      <c r="T27" s="177"/>
      <c r="U27" s="177"/>
      <c r="V27" s="177"/>
      <c r="W27" s="177"/>
      <c r="X27" s="177"/>
      <c r="Y27" s="177"/>
    </row>
    <row r="28" spans="19:25" ht="12.75">
      <c r="S28" s="221"/>
      <c r="T28" s="181"/>
      <c r="U28" s="222"/>
      <c r="V28" s="181"/>
      <c r="W28" s="181"/>
      <c r="X28" s="177"/>
      <c r="Y28" s="177"/>
    </row>
    <row r="29" spans="1:25" ht="18.75">
      <c r="A29" s="261" t="s">
        <v>0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21"/>
      <c r="T29" s="181"/>
      <c r="U29" s="181"/>
      <c r="V29" s="181"/>
      <c r="W29" s="181"/>
      <c r="X29" s="177"/>
      <c r="Y29" s="177"/>
    </row>
    <row r="30" spans="1:25" ht="13.5" thickBot="1">
      <c r="A30" s="1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97"/>
      <c r="T30" s="197"/>
      <c r="U30" s="197"/>
      <c r="V30" s="197"/>
      <c r="W30" s="197"/>
      <c r="X30" s="177"/>
      <c r="Y30" s="177"/>
    </row>
    <row r="31" spans="1:25" ht="13.5" thickBot="1">
      <c r="A31" s="3" t="s">
        <v>2</v>
      </c>
      <c r="B31" s="4" t="s">
        <v>3</v>
      </c>
      <c r="C31" s="5" t="s">
        <v>4</v>
      </c>
      <c r="D31" s="6" t="s">
        <v>5</v>
      </c>
      <c r="E31" s="7"/>
      <c r="F31" s="7"/>
      <c r="G31" s="7"/>
      <c r="H31" s="7"/>
      <c r="I31" s="7"/>
      <c r="J31" s="7"/>
      <c r="K31" s="8" t="s">
        <v>6</v>
      </c>
      <c r="L31" s="9" t="s">
        <v>7</v>
      </c>
      <c r="M31" s="10"/>
      <c r="N31" s="10"/>
      <c r="O31" s="10"/>
      <c r="P31" s="11"/>
      <c r="Q31" s="12" t="s">
        <v>8</v>
      </c>
      <c r="R31" s="13"/>
      <c r="S31" s="197"/>
      <c r="T31" s="197"/>
      <c r="U31" s="197"/>
      <c r="V31" s="197"/>
      <c r="W31" s="197"/>
      <c r="X31" s="177"/>
      <c r="Y31" s="177"/>
    </row>
    <row r="32" spans="1:25" ht="13.5" thickBot="1">
      <c r="A32" s="14"/>
      <c r="B32" s="15"/>
      <c r="C32" s="116"/>
      <c r="D32" s="17" t="s">
        <v>9</v>
      </c>
      <c r="E32" s="117" t="s">
        <v>10</v>
      </c>
      <c r="F32" s="19"/>
      <c r="G32" s="20"/>
      <c r="H32" s="21" t="s">
        <v>11</v>
      </c>
      <c r="I32" s="22"/>
      <c r="J32" s="23"/>
      <c r="K32" s="24"/>
      <c r="L32" s="25" t="s">
        <v>12</v>
      </c>
      <c r="M32" s="26" t="s">
        <v>13</v>
      </c>
      <c r="N32" s="27" t="s">
        <v>14</v>
      </c>
      <c r="O32" s="28" t="s">
        <v>15</v>
      </c>
      <c r="P32" s="29" t="s">
        <v>16</v>
      </c>
      <c r="Q32" s="30"/>
      <c r="R32" s="13"/>
      <c r="S32" s="221"/>
      <c r="T32" s="197"/>
      <c r="U32" s="181"/>
      <c r="V32" s="197"/>
      <c r="W32" s="197"/>
      <c r="X32" s="177"/>
      <c r="Y32" s="177"/>
    </row>
    <row r="33" spans="1:25" ht="12.75">
      <c r="A33" s="14"/>
      <c r="B33" s="15"/>
      <c r="C33" s="116"/>
      <c r="D33" s="31"/>
      <c r="E33" s="118" t="s">
        <v>17</v>
      </c>
      <c r="F33" s="33" t="s">
        <v>18</v>
      </c>
      <c r="G33" s="34" t="s">
        <v>19</v>
      </c>
      <c r="H33" s="35" t="s">
        <v>20</v>
      </c>
      <c r="I33" s="36" t="s">
        <v>21</v>
      </c>
      <c r="J33" s="37" t="s">
        <v>19</v>
      </c>
      <c r="K33" s="30"/>
      <c r="L33" s="38"/>
      <c r="M33" s="39"/>
      <c r="N33" s="40"/>
      <c r="O33" s="41"/>
      <c r="P33" s="42"/>
      <c r="Q33" s="30"/>
      <c r="R33" s="13" t="s">
        <v>22</v>
      </c>
      <c r="S33" s="221"/>
      <c r="T33" s="197"/>
      <c r="U33" s="197"/>
      <c r="V33" s="197"/>
      <c r="W33" s="197"/>
      <c r="X33" s="177"/>
      <c r="Y33" s="177"/>
    </row>
    <row r="34" spans="1:25" ht="18.75" customHeight="1" thickBot="1">
      <c r="A34" s="43"/>
      <c r="B34" s="44"/>
      <c r="C34" s="119"/>
      <c r="D34" s="31"/>
      <c r="E34" s="120" t="s">
        <v>20</v>
      </c>
      <c r="F34" s="47" t="s">
        <v>20</v>
      </c>
      <c r="G34" s="121"/>
      <c r="H34" s="49"/>
      <c r="I34" s="50"/>
      <c r="J34" s="51"/>
      <c r="K34" s="58"/>
      <c r="L34" s="53">
        <v>0.0725</v>
      </c>
      <c r="M34" s="54">
        <v>0.0125</v>
      </c>
      <c r="N34" s="55"/>
      <c r="O34" s="56"/>
      <c r="P34" s="57"/>
      <c r="Q34" s="58"/>
      <c r="R34" s="13"/>
      <c r="S34" s="221"/>
      <c r="T34" s="197"/>
      <c r="U34" s="181"/>
      <c r="V34" s="197"/>
      <c r="W34" s="197"/>
      <c r="X34" s="177"/>
      <c r="Y34" s="177"/>
    </row>
    <row r="35" spans="1:25" ht="12.75">
      <c r="A35" s="59">
        <v>1</v>
      </c>
      <c r="B35" s="60" t="s">
        <v>23</v>
      </c>
      <c r="C35" s="122" t="s">
        <v>24</v>
      </c>
      <c r="D35" s="123">
        <f>(2*8)*13</f>
        <v>208</v>
      </c>
      <c r="E35" s="124"/>
      <c r="F35" s="64"/>
      <c r="G35" s="125">
        <f aca="true" t="shared" si="9" ref="G35:G53">E35+F35</f>
        <v>0</v>
      </c>
      <c r="H35" s="126"/>
      <c r="I35" s="70"/>
      <c r="J35" s="72">
        <f aca="true" t="shared" si="10" ref="J35:J53">H35+I35</f>
        <v>0</v>
      </c>
      <c r="K35" s="69">
        <f aca="true" t="shared" si="11" ref="K35:K53">D35+G35+J35</f>
        <v>208</v>
      </c>
      <c r="L35" s="67">
        <f aca="true" t="shared" si="12" ref="L35:L53">K35*$L$6</f>
        <v>15.079999999999998</v>
      </c>
      <c r="M35" s="70">
        <f aca="true" t="shared" si="13" ref="M35:M53">K35*$M$6</f>
        <v>2.6</v>
      </c>
      <c r="N35" s="71">
        <v>0</v>
      </c>
      <c r="O35" s="70"/>
      <c r="P35" s="72">
        <f aca="true" t="shared" si="14" ref="P35:P53">SUM(L35:O35)</f>
        <v>17.68</v>
      </c>
      <c r="Q35" s="73">
        <f aca="true" t="shared" si="15" ref="Q35:Q53">K35-P35</f>
        <v>190.32</v>
      </c>
      <c r="R35" s="74"/>
      <c r="S35" s="221"/>
      <c r="T35" s="197"/>
      <c r="U35" s="197"/>
      <c r="V35" s="197"/>
      <c r="W35" s="197"/>
      <c r="X35" s="177"/>
      <c r="Y35" s="177"/>
    </row>
    <row r="36" spans="1:25" ht="12.75">
      <c r="A36" s="59">
        <v>2</v>
      </c>
      <c r="B36" s="60" t="s">
        <v>25</v>
      </c>
      <c r="C36" s="122" t="s">
        <v>24</v>
      </c>
      <c r="D36" s="78">
        <f>(1.36*8)*13</f>
        <v>141.44</v>
      </c>
      <c r="E36" s="127"/>
      <c r="F36" s="128"/>
      <c r="G36" s="125">
        <f t="shared" si="9"/>
        <v>0</v>
      </c>
      <c r="H36" s="126"/>
      <c r="I36" s="70"/>
      <c r="J36" s="81">
        <f t="shared" si="10"/>
        <v>0</v>
      </c>
      <c r="K36" s="129">
        <f t="shared" si="11"/>
        <v>141.44</v>
      </c>
      <c r="L36" s="67">
        <f t="shared" si="12"/>
        <v>10.254399999999999</v>
      </c>
      <c r="M36" s="70">
        <f t="shared" si="13"/>
        <v>1.768</v>
      </c>
      <c r="N36" s="71">
        <v>0</v>
      </c>
      <c r="O36" s="70"/>
      <c r="P36" s="72">
        <f t="shared" si="14"/>
        <v>12.0224</v>
      </c>
      <c r="Q36" s="73">
        <f t="shared" si="15"/>
        <v>129.4176</v>
      </c>
      <c r="R36" s="74"/>
      <c r="S36" s="223"/>
      <c r="T36" s="197"/>
      <c r="U36" s="197"/>
      <c r="V36" s="197"/>
      <c r="W36" s="197"/>
      <c r="X36" s="177"/>
      <c r="Y36" s="177"/>
    </row>
    <row r="37" spans="1:25" ht="12.75">
      <c r="A37" s="59">
        <v>3</v>
      </c>
      <c r="B37" s="83" t="s">
        <v>38</v>
      </c>
      <c r="C37" s="130" t="s">
        <v>24</v>
      </c>
      <c r="D37" s="84"/>
      <c r="E37" s="93">
        <f>(1.45*8)*13</f>
        <v>150.79999999999998</v>
      </c>
      <c r="F37" s="80"/>
      <c r="G37" s="125">
        <f t="shared" si="9"/>
        <v>150.79999999999998</v>
      </c>
      <c r="H37" s="131"/>
      <c r="I37" s="89"/>
      <c r="J37" s="81">
        <f t="shared" si="10"/>
        <v>0</v>
      </c>
      <c r="K37" s="129">
        <f t="shared" si="11"/>
        <v>150.79999999999998</v>
      </c>
      <c r="L37" s="87">
        <f t="shared" si="12"/>
        <v>10.932999999999998</v>
      </c>
      <c r="M37" s="89">
        <f t="shared" si="13"/>
        <v>1.8849999999999998</v>
      </c>
      <c r="N37" s="90">
        <v>0</v>
      </c>
      <c r="O37" s="89"/>
      <c r="P37" s="81">
        <f t="shared" si="14"/>
        <v>12.817999999999998</v>
      </c>
      <c r="Q37" s="73">
        <f t="shared" si="15"/>
        <v>137.98199999999997</v>
      </c>
      <c r="R37" s="91"/>
      <c r="S37" s="197"/>
      <c r="T37" s="197"/>
      <c r="U37" s="197"/>
      <c r="V37" s="197"/>
      <c r="W37" s="197"/>
      <c r="X37" s="177"/>
      <c r="Y37" s="177"/>
    </row>
    <row r="38" spans="1:25" ht="12.75">
      <c r="A38" s="59">
        <v>4</v>
      </c>
      <c r="B38" s="83" t="s">
        <v>27</v>
      </c>
      <c r="C38" s="130" t="s">
        <v>24</v>
      </c>
      <c r="D38" s="84"/>
      <c r="E38" s="132"/>
      <c r="F38" s="92">
        <f>(1.45*8)*13</f>
        <v>150.79999999999998</v>
      </c>
      <c r="G38" s="125">
        <f t="shared" si="9"/>
        <v>150.79999999999998</v>
      </c>
      <c r="H38" s="131"/>
      <c r="I38" s="89"/>
      <c r="J38" s="81">
        <f t="shared" si="10"/>
        <v>0</v>
      </c>
      <c r="K38" s="129">
        <f t="shared" si="11"/>
        <v>150.79999999999998</v>
      </c>
      <c r="L38" s="87">
        <f t="shared" si="12"/>
        <v>10.932999999999998</v>
      </c>
      <c r="M38" s="89">
        <f t="shared" si="13"/>
        <v>1.8849999999999998</v>
      </c>
      <c r="N38" s="90">
        <v>0</v>
      </c>
      <c r="O38" s="89"/>
      <c r="P38" s="81">
        <f t="shared" si="14"/>
        <v>12.817999999999998</v>
      </c>
      <c r="Q38" s="73">
        <f t="shared" si="15"/>
        <v>137.98199999999997</v>
      </c>
      <c r="R38" s="91"/>
      <c r="S38" s="224"/>
      <c r="T38" s="224"/>
      <c r="U38" s="224"/>
      <c r="V38" s="224"/>
      <c r="W38" s="224"/>
      <c r="X38" s="177"/>
      <c r="Y38" s="177"/>
    </row>
    <row r="39" spans="1:25" ht="12.75">
      <c r="A39" s="59">
        <v>5</v>
      </c>
      <c r="B39" s="83" t="s">
        <v>28</v>
      </c>
      <c r="C39" s="130" t="s">
        <v>24</v>
      </c>
      <c r="D39" s="78">
        <f>(1.45*8)*13</f>
        <v>150.79999999999998</v>
      </c>
      <c r="E39" s="132"/>
      <c r="F39" s="80"/>
      <c r="G39" s="125">
        <f t="shared" si="9"/>
        <v>0</v>
      </c>
      <c r="H39" s="131"/>
      <c r="I39" s="89"/>
      <c r="J39" s="81">
        <f t="shared" si="10"/>
        <v>0</v>
      </c>
      <c r="K39" s="129">
        <f t="shared" si="11"/>
        <v>150.79999999999998</v>
      </c>
      <c r="L39" s="87">
        <f t="shared" si="12"/>
        <v>10.932999999999998</v>
      </c>
      <c r="M39" s="89">
        <f t="shared" si="13"/>
        <v>1.8849999999999998</v>
      </c>
      <c r="N39" s="90">
        <v>0</v>
      </c>
      <c r="O39" s="89"/>
      <c r="P39" s="81">
        <f t="shared" si="14"/>
        <v>12.817999999999998</v>
      </c>
      <c r="Q39" s="73">
        <f t="shared" si="15"/>
        <v>137.98199999999997</v>
      </c>
      <c r="R39" s="91"/>
      <c r="S39" s="209"/>
      <c r="T39" s="209"/>
      <c r="U39" s="209"/>
      <c r="V39" s="181"/>
      <c r="W39" s="181"/>
      <c r="X39" s="177"/>
      <c r="Y39" s="177"/>
    </row>
    <row r="40" spans="1:25" ht="12.75">
      <c r="A40" s="59">
        <v>6</v>
      </c>
      <c r="B40" s="83" t="s">
        <v>29</v>
      </c>
      <c r="C40" s="130" t="s">
        <v>24</v>
      </c>
      <c r="D40" s="84"/>
      <c r="E40" s="132"/>
      <c r="F40" s="80"/>
      <c r="G40" s="125">
        <f t="shared" si="9"/>
        <v>0</v>
      </c>
      <c r="H40" s="85">
        <f>(1.4*8)*13</f>
        <v>145.6</v>
      </c>
      <c r="I40" s="89"/>
      <c r="J40" s="81">
        <f t="shared" si="10"/>
        <v>145.6</v>
      </c>
      <c r="K40" s="129">
        <f t="shared" si="11"/>
        <v>145.6</v>
      </c>
      <c r="L40" s="87">
        <f t="shared" si="12"/>
        <v>10.556</v>
      </c>
      <c r="M40" s="89">
        <f t="shared" si="13"/>
        <v>1.82</v>
      </c>
      <c r="N40" s="90">
        <f>0/2</f>
        <v>0</v>
      </c>
      <c r="O40" s="89"/>
      <c r="P40" s="81">
        <f t="shared" si="14"/>
        <v>12.376</v>
      </c>
      <c r="Q40" s="73">
        <f t="shared" si="15"/>
        <v>133.224</v>
      </c>
      <c r="R40" s="91"/>
      <c r="S40" s="209"/>
      <c r="T40" s="209"/>
      <c r="U40" s="209"/>
      <c r="V40" s="181"/>
      <c r="W40" s="181"/>
      <c r="X40" s="177"/>
      <c r="Y40" s="177"/>
    </row>
    <row r="41" spans="1:25" ht="12.75">
      <c r="A41" s="59">
        <v>7</v>
      </c>
      <c r="B41" s="83" t="s">
        <v>29</v>
      </c>
      <c r="C41" s="130" t="s">
        <v>24</v>
      </c>
      <c r="D41" s="84"/>
      <c r="E41" s="132"/>
      <c r="F41" s="80"/>
      <c r="G41" s="125">
        <f t="shared" si="9"/>
        <v>0</v>
      </c>
      <c r="H41" s="85">
        <f>(1.4*8)*13</f>
        <v>145.6</v>
      </c>
      <c r="I41" s="89"/>
      <c r="J41" s="81">
        <f t="shared" si="10"/>
        <v>145.6</v>
      </c>
      <c r="K41" s="129">
        <f t="shared" si="11"/>
        <v>145.6</v>
      </c>
      <c r="L41" s="87">
        <f t="shared" si="12"/>
        <v>10.556</v>
      </c>
      <c r="M41" s="89">
        <f t="shared" si="13"/>
        <v>1.82</v>
      </c>
      <c r="N41" s="90">
        <v>0</v>
      </c>
      <c r="O41" s="89"/>
      <c r="P41" s="81">
        <f t="shared" si="14"/>
        <v>12.376</v>
      </c>
      <c r="Q41" s="73">
        <f t="shared" si="15"/>
        <v>133.224</v>
      </c>
      <c r="R41" s="91"/>
      <c r="S41" s="209"/>
      <c r="T41" s="209"/>
      <c r="U41" s="209"/>
      <c r="V41" s="181"/>
      <c r="W41" s="181"/>
      <c r="X41" s="177"/>
      <c r="Y41" s="177"/>
    </row>
    <row r="42" spans="1:25" ht="12.75">
      <c r="A42" s="59">
        <v>8</v>
      </c>
      <c r="B42" s="83" t="s">
        <v>29</v>
      </c>
      <c r="C42" s="130" t="s">
        <v>24</v>
      </c>
      <c r="D42" s="84"/>
      <c r="E42" s="132"/>
      <c r="F42" s="80"/>
      <c r="G42" s="125">
        <f t="shared" si="9"/>
        <v>0</v>
      </c>
      <c r="H42" s="85">
        <f>(1.4*8)*13</f>
        <v>145.6</v>
      </c>
      <c r="I42" s="89"/>
      <c r="J42" s="81">
        <f t="shared" si="10"/>
        <v>145.6</v>
      </c>
      <c r="K42" s="129">
        <f t="shared" si="11"/>
        <v>145.6</v>
      </c>
      <c r="L42" s="87">
        <f t="shared" si="12"/>
        <v>10.556</v>
      </c>
      <c r="M42" s="89">
        <f t="shared" si="13"/>
        <v>1.82</v>
      </c>
      <c r="N42" s="90">
        <v>0</v>
      </c>
      <c r="O42" s="89"/>
      <c r="P42" s="81">
        <f t="shared" si="14"/>
        <v>12.376</v>
      </c>
      <c r="Q42" s="73">
        <f t="shared" si="15"/>
        <v>133.224</v>
      </c>
      <c r="R42" s="91"/>
      <c r="S42" s="209"/>
      <c r="T42" s="209"/>
      <c r="U42" s="209"/>
      <c r="V42" s="181"/>
      <c r="W42" s="181"/>
      <c r="X42" s="177"/>
      <c r="Y42" s="177"/>
    </row>
    <row r="43" spans="1:25" ht="12.75">
      <c r="A43" s="59">
        <v>9</v>
      </c>
      <c r="B43" s="83" t="s">
        <v>30</v>
      </c>
      <c r="C43" s="130" t="s">
        <v>24</v>
      </c>
      <c r="D43" s="84"/>
      <c r="E43" s="93">
        <f aca="true" t="shared" si="16" ref="E43:E50">(1.13*8)*13</f>
        <v>117.51999999999998</v>
      </c>
      <c r="F43" s="80"/>
      <c r="G43" s="125">
        <f t="shared" si="9"/>
        <v>117.51999999999998</v>
      </c>
      <c r="H43" s="131"/>
      <c r="I43" s="89"/>
      <c r="J43" s="81">
        <f t="shared" si="10"/>
        <v>0</v>
      </c>
      <c r="K43" s="129">
        <f t="shared" si="11"/>
        <v>117.51999999999998</v>
      </c>
      <c r="L43" s="87">
        <f t="shared" si="12"/>
        <v>8.520199999999997</v>
      </c>
      <c r="M43" s="89">
        <f t="shared" si="13"/>
        <v>1.4689999999999999</v>
      </c>
      <c r="N43" s="90">
        <v>0</v>
      </c>
      <c r="O43" s="89"/>
      <c r="P43" s="81">
        <f t="shared" si="14"/>
        <v>9.989199999999997</v>
      </c>
      <c r="Q43" s="73">
        <f t="shared" si="15"/>
        <v>107.53079999999999</v>
      </c>
      <c r="R43" s="91"/>
      <c r="S43" s="209"/>
      <c r="T43" s="209"/>
      <c r="U43" s="209"/>
      <c r="V43" s="181"/>
      <c r="W43" s="181"/>
      <c r="X43" s="177"/>
      <c r="Y43" s="177"/>
    </row>
    <row r="44" spans="1:25" ht="12.75">
      <c r="A44" s="59">
        <v>10</v>
      </c>
      <c r="B44" s="83" t="s">
        <v>30</v>
      </c>
      <c r="C44" s="130" t="s">
        <v>24</v>
      </c>
      <c r="D44" s="84"/>
      <c r="E44" s="93">
        <f t="shared" si="16"/>
        <v>117.51999999999998</v>
      </c>
      <c r="F44" s="80"/>
      <c r="G44" s="125">
        <f t="shared" si="9"/>
        <v>117.51999999999998</v>
      </c>
      <c r="H44" s="131"/>
      <c r="I44" s="89"/>
      <c r="J44" s="81">
        <f t="shared" si="10"/>
        <v>0</v>
      </c>
      <c r="K44" s="129">
        <f t="shared" si="11"/>
        <v>117.51999999999998</v>
      </c>
      <c r="L44" s="87">
        <f t="shared" si="12"/>
        <v>8.520199999999997</v>
      </c>
      <c r="M44" s="89">
        <f t="shared" si="13"/>
        <v>1.4689999999999999</v>
      </c>
      <c r="N44" s="90">
        <v>0</v>
      </c>
      <c r="O44" s="89"/>
      <c r="P44" s="81">
        <f t="shared" si="14"/>
        <v>9.989199999999997</v>
      </c>
      <c r="Q44" s="73">
        <f t="shared" si="15"/>
        <v>107.53079999999999</v>
      </c>
      <c r="R44" s="91"/>
      <c r="S44" s="225"/>
      <c r="T44" s="225"/>
      <c r="U44" s="225"/>
      <c r="V44" s="199"/>
      <c r="W44" s="199"/>
      <c r="X44" s="177"/>
      <c r="Y44" s="177"/>
    </row>
    <row r="45" spans="1:25" ht="12.75">
      <c r="A45" s="59">
        <v>11</v>
      </c>
      <c r="B45" s="83" t="s">
        <v>30</v>
      </c>
      <c r="C45" s="130" t="s">
        <v>24</v>
      </c>
      <c r="D45" s="84"/>
      <c r="E45" s="93">
        <f t="shared" si="16"/>
        <v>117.51999999999998</v>
      </c>
      <c r="F45" s="80"/>
      <c r="G45" s="125">
        <f t="shared" si="9"/>
        <v>117.51999999999998</v>
      </c>
      <c r="H45" s="131"/>
      <c r="I45" s="89"/>
      <c r="J45" s="81">
        <f t="shared" si="10"/>
        <v>0</v>
      </c>
      <c r="K45" s="129">
        <f t="shared" si="11"/>
        <v>117.51999999999998</v>
      </c>
      <c r="L45" s="87">
        <f t="shared" si="12"/>
        <v>8.520199999999997</v>
      </c>
      <c r="M45" s="89">
        <f t="shared" si="13"/>
        <v>1.4689999999999999</v>
      </c>
      <c r="N45" s="90">
        <v>0</v>
      </c>
      <c r="O45" s="89"/>
      <c r="P45" s="81">
        <f t="shared" si="14"/>
        <v>9.989199999999997</v>
      </c>
      <c r="Q45" s="73">
        <f t="shared" si="15"/>
        <v>107.53079999999999</v>
      </c>
      <c r="R45" s="91"/>
      <c r="S45" s="209"/>
      <c r="T45" s="209"/>
      <c r="U45" s="209"/>
      <c r="V45" s="181"/>
      <c r="W45" s="181"/>
      <c r="X45" s="177"/>
      <c r="Y45" s="177"/>
    </row>
    <row r="46" spans="1:25" ht="12.75">
      <c r="A46" s="59">
        <v>12</v>
      </c>
      <c r="B46" s="83" t="s">
        <v>30</v>
      </c>
      <c r="C46" s="130" t="s">
        <v>24</v>
      </c>
      <c r="D46" s="84"/>
      <c r="E46" s="93">
        <f t="shared" si="16"/>
        <v>117.51999999999998</v>
      </c>
      <c r="F46" s="80"/>
      <c r="G46" s="125">
        <f t="shared" si="9"/>
        <v>117.51999999999998</v>
      </c>
      <c r="H46" s="131"/>
      <c r="I46" s="89"/>
      <c r="J46" s="81">
        <f t="shared" si="10"/>
        <v>0</v>
      </c>
      <c r="K46" s="129">
        <f t="shared" si="11"/>
        <v>117.51999999999998</v>
      </c>
      <c r="L46" s="87">
        <f t="shared" si="12"/>
        <v>8.520199999999997</v>
      </c>
      <c r="M46" s="89">
        <f t="shared" si="13"/>
        <v>1.4689999999999999</v>
      </c>
      <c r="N46" s="90">
        <v>0</v>
      </c>
      <c r="O46" s="89"/>
      <c r="P46" s="81">
        <f t="shared" si="14"/>
        <v>9.989199999999997</v>
      </c>
      <c r="Q46" s="73">
        <f t="shared" si="15"/>
        <v>107.53079999999999</v>
      </c>
      <c r="R46" s="91"/>
      <c r="S46" s="209"/>
      <c r="T46" s="209"/>
      <c r="U46" s="209"/>
      <c r="V46" s="181"/>
      <c r="W46" s="181"/>
      <c r="X46" s="177"/>
      <c r="Y46" s="177"/>
    </row>
    <row r="47" spans="1:25" ht="12.75">
      <c r="A47" s="59">
        <v>13</v>
      </c>
      <c r="B47" s="83" t="s">
        <v>30</v>
      </c>
      <c r="C47" s="130" t="s">
        <v>24</v>
      </c>
      <c r="D47" s="84"/>
      <c r="E47" s="93">
        <f t="shared" si="16"/>
        <v>117.51999999999998</v>
      </c>
      <c r="F47" s="80"/>
      <c r="G47" s="125">
        <f t="shared" si="9"/>
        <v>117.51999999999998</v>
      </c>
      <c r="H47" s="131"/>
      <c r="I47" s="89"/>
      <c r="J47" s="81">
        <f t="shared" si="10"/>
        <v>0</v>
      </c>
      <c r="K47" s="129">
        <f t="shared" si="11"/>
        <v>117.51999999999998</v>
      </c>
      <c r="L47" s="87">
        <f t="shared" si="12"/>
        <v>8.520199999999997</v>
      </c>
      <c r="M47" s="89">
        <f t="shared" si="13"/>
        <v>1.4689999999999999</v>
      </c>
      <c r="N47" s="90">
        <v>0</v>
      </c>
      <c r="O47" s="89"/>
      <c r="P47" s="81">
        <f t="shared" si="14"/>
        <v>9.989199999999997</v>
      </c>
      <c r="Q47" s="73">
        <f t="shared" si="15"/>
        <v>107.53079999999999</v>
      </c>
      <c r="R47" s="91"/>
      <c r="S47" s="209"/>
      <c r="T47" s="209"/>
      <c r="U47" s="209"/>
      <c r="V47" s="181"/>
      <c r="W47" s="181"/>
      <c r="X47" s="177"/>
      <c r="Y47" s="177"/>
    </row>
    <row r="48" spans="1:25" ht="12.75">
      <c r="A48" s="59">
        <v>14</v>
      </c>
      <c r="B48" s="83" t="s">
        <v>30</v>
      </c>
      <c r="C48" s="130" t="s">
        <v>24</v>
      </c>
      <c r="D48" s="84"/>
      <c r="E48" s="93">
        <f t="shared" si="16"/>
        <v>117.51999999999998</v>
      </c>
      <c r="F48" s="80"/>
      <c r="G48" s="125">
        <f t="shared" si="9"/>
        <v>117.51999999999998</v>
      </c>
      <c r="H48" s="131"/>
      <c r="I48" s="89"/>
      <c r="J48" s="81">
        <f t="shared" si="10"/>
        <v>0</v>
      </c>
      <c r="K48" s="129">
        <f t="shared" si="11"/>
        <v>117.51999999999998</v>
      </c>
      <c r="L48" s="87">
        <f t="shared" si="12"/>
        <v>8.520199999999997</v>
      </c>
      <c r="M48" s="89">
        <f t="shared" si="13"/>
        <v>1.4689999999999999</v>
      </c>
      <c r="N48" s="90">
        <v>0</v>
      </c>
      <c r="O48" s="89"/>
      <c r="P48" s="81">
        <f t="shared" si="14"/>
        <v>9.989199999999997</v>
      </c>
      <c r="Q48" s="73">
        <f t="shared" si="15"/>
        <v>107.53079999999999</v>
      </c>
      <c r="R48" s="91"/>
      <c r="S48" s="211"/>
      <c r="T48" s="211"/>
      <c r="U48" s="211"/>
      <c r="V48" s="179"/>
      <c r="W48" s="179"/>
      <c r="X48" s="177"/>
      <c r="Y48" s="177"/>
    </row>
    <row r="49" spans="1:25" ht="12.75">
      <c r="A49" s="59">
        <v>15</v>
      </c>
      <c r="B49" s="83" t="s">
        <v>30</v>
      </c>
      <c r="C49" s="130" t="s">
        <v>24</v>
      </c>
      <c r="D49" s="84"/>
      <c r="E49" s="93">
        <f t="shared" si="16"/>
        <v>117.51999999999998</v>
      </c>
      <c r="F49" s="80"/>
      <c r="G49" s="125">
        <f t="shared" si="9"/>
        <v>117.51999999999998</v>
      </c>
      <c r="H49" s="131"/>
      <c r="I49" s="89"/>
      <c r="J49" s="81">
        <f t="shared" si="10"/>
        <v>0</v>
      </c>
      <c r="K49" s="129">
        <f t="shared" si="11"/>
        <v>117.51999999999998</v>
      </c>
      <c r="L49" s="87">
        <f t="shared" si="12"/>
        <v>8.520199999999997</v>
      </c>
      <c r="M49" s="89">
        <f t="shared" si="13"/>
        <v>1.4689999999999999</v>
      </c>
      <c r="N49" s="90">
        <v>0</v>
      </c>
      <c r="O49" s="89"/>
      <c r="P49" s="81">
        <f t="shared" si="14"/>
        <v>9.989199999999997</v>
      </c>
      <c r="Q49" s="73">
        <f t="shared" si="15"/>
        <v>107.53079999999999</v>
      </c>
      <c r="R49" s="91"/>
      <c r="S49" s="197"/>
      <c r="T49" s="197"/>
      <c r="U49" s="197"/>
      <c r="V49" s="197"/>
      <c r="W49" s="197"/>
      <c r="X49" s="177"/>
      <c r="Y49" s="177"/>
    </row>
    <row r="50" spans="1:25" ht="12.75">
      <c r="A50" s="59">
        <v>16</v>
      </c>
      <c r="B50" s="83" t="s">
        <v>30</v>
      </c>
      <c r="C50" s="130" t="s">
        <v>24</v>
      </c>
      <c r="D50" s="84"/>
      <c r="E50" s="93">
        <f t="shared" si="16"/>
        <v>117.51999999999998</v>
      </c>
      <c r="F50" s="80"/>
      <c r="G50" s="125">
        <f t="shared" si="9"/>
        <v>117.51999999999998</v>
      </c>
      <c r="H50" s="131"/>
      <c r="I50" s="89"/>
      <c r="J50" s="81">
        <f t="shared" si="10"/>
        <v>0</v>
      </c>
      <c r="K50" s="129">
        <f t="shared" si="11"/>
        <v>117.51999999999998</v>
      </c>
      <c r="L50" s="87">
        <f t="shared" si="12"/>
        <v>8.520199999999997</v>
      </c>
      <c r="M50" s="89">
        <f t="shared" si="13"/>
        <v>1.4689999999999999</v>
      </c>
      <c r="N50" s="90">
        <v>0</v>
      </c>
      <c r="O50" s="89"/>
      <c r="P50" s="81">
        <f t="shared" si="14"/>
        <v>9.989199999999997</v>
      </c>
      <c r="Q50" s="73">
        <f t="shared" si="15"/>
        <v>107.53079999999999</v>
      </c>
      <c r="R50" s="91"/>
      <c r="S50" s="224"/>
      <c r="T50" s="224"/>
      <c r="U50" s="224"/>
      <c r="V50" s="224"/>
      <c r="W50" s="224"/>
      <c r="X50" s="177"/>
      <c r="Y50" s="177"/>
    </row>
    <row r="51" spans="1:25" ht="12.75">
      <c r="A51" s="59">
        <v>17</v>
      </c>
      <c r="B51" s="83" t="s">
        <v>33</v>
      </c>
      <c r="C51" s="130" t="s">
        <v>24</v>
      </c>
      <c r="D51" s="78">
        <f>($V$34*13)*10%</f>
        <v>0</v>
      </c>
      <c r="E51" s="132"/>
      <c r="F51" s="92">
        <f>($V$34*13)*90%</f>
        <v>0</v>
      </c>
      <c r="G51" s="125">
        <f t="shared" si="9"/>
        <v>0</v>
      </c>
      <c r="H51" s="131"/>
      <c r="I51" s="89"/>
      <c r="J51" s="81">
        <f t="shared" si="10"/>
        <v>0</v>
      </c>
      <c r="K51" s="129">
        <f t="shared" si="11"/>
        <v>0</v>
      </c>
      <c r="L51" s="87">
        <f t="shared" si="12"/>
        <v>0</v>
      </c>
      <c r="M51" s="89">
        <f t="shared" si="13"/>
        <v>0</v>
      </c>
      <c r="N51" s="90">
        <v>0</v>
      </c>
      <c r="O51" s="89"/>
      <c r="P51" s="81">
        <f t="shared" si="14"/>
        <v>0</v>
      </c>
      <c r="Q51" s="73">
        <f t="shared" si="15"/>
        <v>0</v>
      </c>
      <c r="R51" s="91"/>
      <c r="S51" s="215"/>
      <c r="T51" s="197"/>
      <c r="U51" s="197"/>
      <c r="V51" s="181"/>
      <c r="W51" s="181"/>
      <c r="X51" s="177"/>
      <c r="Y51" s="177"/>
    </row>
    <row r="52" spans="1:25" ht="12.75">
      <c r="A52" s="59">
        <v>18</v>
      </c>
      <c r="B52" s="83" t="s">
        <v>34</v>
      </c>
      <c r="C52" s="130" t="s">
        <v>24</v>
      </c>
      <c r="D52" s="78">
        <f>($V$32*13)*10%</f>
        <v>0</v>
      </c>
      <c r="E52" s="132"/>
      <c r="F52" s="92">
        <f>($V$32*13)*90%</f>
        <v>0</v>
      </c>
      <c r="G52" s="125">
        <f t="shared" si="9"/>
        <v>0</v>
      </c>
      <c r="H52" s="131"/>
      <c r="I52" s="89"/>
      <c r="J52" s="81">
        <f t="shared" si="10"/>
        <v>0</v>
      </c>
      <c r="K52" s="129">
        <f t="shared" si="11"/>
        <v>0</v>
      </c>
      <c r="L52" s="87">
        <f t="shared" si="12"/>
        <v>0</v>
      </c>
      <c r="M52" s="89">
        <f t="shared" si="13"/>
        <v>0</v>
      </c>
      <c r="N52" s="90">
        <v>0</v>
      </c>
      <c r="O52" s="89"/>
      <c r="P52" s="81">
        <f t="shared" si="14"/>
        <v>0</v>
      </c>
      <c r="Q52" s="73">
        <f t="shared" si="15"/>
        <v>0</v>
      </c>
      <c r="R52" s="91"/>
      <c r="S52" s="215"/>
      <c r="T52" s="197"/>
      <c r="U52" s="197"/>
      <c r="V52" s="181"/>
      <c r="W52" s="181"/>
      <c r="X52" s="177"/>
      <c r="Y52" s="177"/>
    </row>
    <row r="53" spans="1:25" ht="13.5" thickBot="1">
      <c r="A53" s="59">
        <v>19</v>
      </c>
      <c r="B53" s="94" t="s">
        <v>35</v>
      </c>
      <c r="C53" s="130" t="s">
        <v>24</v>
      </c>
      <c r="D53" s="96">
        <f>(($W$28*8)*13)*10%</f>
        <v>0</v>
      </c>
      <c r="E53" s="134"/>
      <c r="F53" s="98">
        <f>(($W$28*8)*13)*90%</f>
        <v>0</v>
      </c>
      <c r="G53" s="125">
        <f t="shared" si="9"/>
        <v>0</v>
      </c>
      <c r="H53" s="135"/>
      <c r="I53" s="105"/>
      <c r="J53" s="136">
        <f t="shared" si="10"/>
        <v>0</v>
      </c>
      <c r="K53" s="137">
        <f t="shared" si="11"/>
        <v>0</v>
      </c>
      <c r="L53" s="104">
        <f t="shared" si="12"/>
        <v>0</v>
      </c>
      <c r="M53" s="105">
        <f t="shared" si="13"/>
        <v>0</v>
      </c>
      <c r="N53" s="106">
        <v>0</v>
      </c>
      <c r="O53" s="105"/>
      <c r="P53" s="81">
        <f t="shared" si="14"/>
        <v>0</v>
      </c>
      <c r="Q53" s="73">
        <f t="shared" si="15"/>
        <v>0</v>
      </c>
      <c r="R53" s="74"/>
      <c r="S53" s="215"/>
      <c r="T53" s="197"/>
      <c r="U53" s="197"/>
      <c r="V53" s="181"/>
      <c r="W53" s="181"/>
      <c r="X53" s="177"/>
      <c r="Y53" s="177"/>
    </row>
    <row r="54" spans="1:25" ht="13.5" thickBot="1">
      <c r="A54" s="107" t="s">
        <v>36</v>
      </c>
      <c r="B54" s="108"/>
      <c r="C54" s="138"/>
      <c r="D54" s="110">
        <f aca="true" t="shared" si="17" ref="D54:Q54">SUM(D35:D53)</f>
        <v>500.24</v>
      </c>
      <c r="E54" s="114">
        <f t="shared" si="17"/>
        <v>1090.9599999999998</v>
      </c>
      <c r="F54" s="139">
        <f t="shared" si="17"/>
        <v>150.79999999999998</v>
      </c>
      <c r="G54" s="140">
        <f t="shared" si="17"/>
        <v>1241.7599999999998</v>
      </c>
      <c r="H54" s="140">
        <f t="shared" si="17"/>
        <v>436.79999999999995</v>
      </c>
      <c r="I54" s="140">
        <f t="shared" si="17"/>
        <v>0</v>
      </c>
      <c r="J54" s="139">
        <f t="shared" si="17"/>
        <v>436.79999999999995</v>
      </c>
      <c r="K54" s="141">
        <f t="shared" si="17"/>
        <v>2178.7999999999997</v>
      </c>
      <c r="L54" s="114">
        <f t="shared" si="17"/>
        <v>157.96299999999997</v>
      </c>
      <c r="M54" s="114">
        <f t="shared" si="17"/>
        <v>27.23500000000001</v>
      </c>
      <c r="N54" s="114">
        <f t="shared" si="17"/>
        <v>0</v>
      </c>
      <c r="O54" s="114">
        <f t="shared" si="17"/>
        <v>0</v>
      </c>
      <c r="P54" s="114">
        <f t="shared" si="17"/>
        <v>185.19799999999992</v>
      </c>
      <c r="Q54" s="115">
        <f t="shared" si="17"/>
        <v>1993.6019999999996</v>
      </c>
      <c r="R54" s="75"/>
      <c r="S54" s="215"/>
      <c r="T54" s="197"/>
      <c r="U54" s="197"/>
      <c r="V54" s="181"/>
      <c r="W54" s="181"/>
      <c r="X54" s="177"/>
      <c r="Y54" s="177"/>
    </row>
    <row r="55" spans="1:25" ht="12.75">
      <c r="A55" s="142"/>
      <c r="B55" s="142"/>
      <c r="C55" s="142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75"/>
      <c r="S55" s="225"/>
      <c r="T55" s="225"/>
      <c r="U55" s="225"/>
      <c r="V55" s="199"/>
      <c r="W55" s="199"/>
      <c r="X55" s="177"/>
      <c r="Y55" s="177"/>
    </row>
    <row r="56" spans="1:23" s="177" customFormat="1" ht="12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97"/>
      <c r="T56" s="197"/>
      <c r="U56" s="197"/>
      <c r="V56" s="197"/>
      <c r="W56" s="197"/>
    </row>
    <row r="57" spans="1:23" s="177" customFormat="1" ht="13.5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98"/>
      <c r="T57" s="198"/>
      <c r="U57" s="198"/>
      <c r="V57" s="199"/>
      <c r="W57" s="199"/>
    </row>
    <row r="58" spans="1:23" s="177" customFormat="1" ht="13.5" customHeight="1">
      <c r="A58" s="200"/>
      <c r="B58" s="201"/>
      <c r="C58" s="202"/>
      <c r="D58" s="203"/>
      <c r="E58" s="203"/>
      <c r="F58" s="203"/>
      <c r="G58" s="203"/>
      <c r="H58" s="203"/>
      <c r="I58" s="203"/>
      <c r="J58" s="203"/>
      <c r="K58" s="204"/>
      <c r="L58" s="205"/>
      <c r="M58" s="205"/>
      <c r="N58" s="205"/>
      <c r="O58" s="205"/>
      <c r="P58" s="205"/>
      <c r="Q58" s="204"/>
      <c r="R58" s="206"/>
      <c r="S58" s="197"/>
      <c r="T58" s="197"/>
      <c r="U58" s="197"/>
      <c r="V58" s="197"/>
      <c r="W58" s="197"/>
    </row>
    <row r="59" spans="1:23" s="177" customFormat="1" ht="12.75">
      <c r="A59" s="200"/>
      <c r="B59" s="201"/>
      <c r="C59" s="202"/>
      <c r="D59" s="207"/>
      <c r="E59" s="203"/>
      <c r="F59" s="203"/>
      <c r="G59" s="203"/>
      <c r="H59" s="203"/>
      <c r="I59" s="203"/>
      <c r="J59" s="203"/>
      <c r="K59" s="204"/>
      <c r="L59" s="201"/>
      <c r="M59" s="204"/>
      <c r="N59" s="208"/>
      <c r="O59" s="202"/>
      <c r="P59" s="202"/>
      <c r="Q59" s="204"/>
      <c r="R59" s="206"/>
      <c r="S59" s="209"/>
      <c r="T59" s="209"/>
      <c r="U59" s="209"/>
      <c r="V59" s="181"/>
      <c r="W59" s="181"/>
    </row>
    <row r="60" spans="1:23" s="177" customFormat="1" ht="12.75">
      <c r="A60" s="200"/>
      <c r="B60" s="201"/>
      <c r="C60" s="202"/>
      <c r="D60" s="210"/>
      <c r="E60" s="190"/>
      <c r="F60" s="190"/>
      <c r="G60" s="201"/>
      <c r="H60" s="204"/>
      <c r="I60" s="204"/>
      <c r="J60" s="201"/>
      <c r="K60" s="204"/>
      <c r="L60" s="201"/>
      <c r="M60" s="204"/>
      <c r="N60" s="208"/>
      <c r="O60" s="202"/>
      <c r="P60" s="202"/>
      <c r="Q60" s="204"/>
      <c r="R60" s="206"/>
      <c r="S60" s="209"/>
      <c r="T60" s="209"/>
      <c r="U60" s="209"/>
      <c r="V60" s="181"/>
      <c r="W60" s="181"/>
    </row>
    <row r="61" spans="1:23" s="177" customFormat="1" ht="19.5" customHeight="1">
      <c r="A61" s="200"/>
      <c r="B61" s="201"/>
      <c r="C61" s="202"/>
      <c r="D61" s="210"/>
      <c r="E61" s="190"/>
      <c r="F61" s="190"/>
      <c r="G61" s="201"/>
      <c r="H61" s="204"/>
      <c r="I61" s="204"/>
      <c r="J61" s="201"/>
      <c r="K61" s="204"/>
      <c r="L61" s="193"/>
      <c r="M61" s="194"/>
      <c r="N61" s="208"/>
      <c r="O61" s="202"/>
      <c r="P61" s="202"/>
      <c r="Q61" s="204"/>
      <c r="R61" s="206"/>
      <c r="S61" s="211"/>
      <c r="T61" s="211"/>
      <c r="U61" s="211"/>
      <c r="V61" s="179"/>
      <c r="W61" s="179"/>
    </row>
    <row r="62" spans="1:18" s="177" customFormat="1" ht="12.75">
      <c r="A62" s="212"/>
      <c r="B62" s="213"/>
      <c r="C62" s="212"/>
      <c r="D62" s="182"/>
      <c r="E62" s="183"/>
      <c r="F62" s="183"/>
      <c r="G62" s="183"/>
      <c r="H62" s="184"/>
      <c r="I62" s="183"/>
      <c r="J62" s="183"/>
      <c r="K62" s="183"/>
      <c r="L62" s="183"/>
      <c r="M62" s="183"/>
      <c r="N62" s="214"/>
      <c r="O62" s="183"/>
      <c r="P62" s="183"/>
      <c r="Q62" s="183"/>
      <c r="R62" s="183"/>
    </row>
    <row r="63" spans="1:18" s="177" customFormat="1" ht="12.75">
      <c r="A63" s="212"/>
      <c r="B63" s="213"/>
      <c r="C63" s="212"/>
      <c r="D63" s="182"/>
      <c r="E63" s="183"/>
      <c r="F63" s="183"/>
      <c r="G63" s="183"/>
      <c r="H63" s="184"/>
      <c r="I63" s="183"/>
      <c r="J63" s="183"/>
      <c r="K63" s="183"/>
      <c r="L63" s="183"/>
      <c r="M63" s="183"/>
      <c r="N63" s="214"/>
      <c r="O63" s="183"/>
      <c r="P63" s="183"/>
      <c r="Q63" s="183"/>
      <c r="R63" s="183"/>
    </row>
    <row r="64" spans="1:22" s="177" customFormat="1" ht="12.75">
      <c r="A64" s="212"/>
      <c r="B64" s="213"/>
      <c r="C64" s="212"/>
      <c r="D64" s="185"/>
      <c r="E64" s="183"/>
      <c r="F64" s="183"/>
      <c r="G64" s="183"/>
      <c r="H64" s="184"/>
      <c r="I64" s="183"/>
      <c r="J64" s="183"/>
      <c r="K64" s="183"/>
      <c r="L64" s="183"/>
      <c r="M64" s="183"/>
      <c r="N64" s="214"/>
      <c r="O64" s="183"/>
      <c r="P64" s="183"/>
      <c r="Q64" s="183"/>
      <c r="R64" s="183"/>
      <c r="S64" s="183"/>
      <c r="T64" s="183"/>
      <c r="U64" s="183"/>
      <c r="V64" s="183"/>
    </row>
    <row r="65" spans="1:22" s="177" customFormat="1" ht="12.75">
      <c r="A65" s="212"/>
      <c r="B65" s="213"/>
      <c r="C65" s="212"/>
      <c r="D65" s="185"/>
      <c r="E65" s="183"/>
      <c r="F65" s="182"/>
      <c r="G65" s="183"/>
      <c r="H65" s="184"/>
      <c r="I65" s="183"/>
      <c r="J65" s="183"/>
      <c r="K65" s="183"/>
      <c r="L65" s="183"/>
      <c r="M65" s="183"/>
      <c r="N65" s="214"/>
      <c r="O65" s="183"/>
      <c r="P65" s="183"/>
      <c r="Q65" s="183"/>
      <c r="R65" s="183"/>
      <c r="S65" s="183"/>
      <c r="T65" s="183"/>
      <c r="U65" s="183"/>
      <c r="V65" s="183"/>
    </row>
    <row r="66" spans="1:20" s="177" customFormat="1" ht="12.75">
      <c r="A66" s="212"/>
      <c r="B66" s="213"/>
      <c r="C66" s="212"/>
      <c r="D66" s="182"/>
      <c r="E66" s="183"/>
      <c r="F66" s="183"/>
      <c r="G66" s="183"/>
      <c r="H66" s="184"/>
      <c r="I66" s="183"/>
      <c r="J66" s="183"/>
      <c r="K66" s="183"/>
      <c r="L66" s="183"/>
      <c r="M66" s="183"/>
      <c r="N66" s="214"/>
      <c r="O66" s="183"/>
      <c r="P66" s="183"/>
      <c r="Q66" s="183"/>
      <c r="R66" s="183"/>
      <c r="T66" s="180"/>
    </row>
    <row r="67" spans="1:18" s="177" customFormat="1" ht="12.75">
      <c r="A67" s="212"/>
      <c r="B67" s="213"/>
      <c r="C67" s="212"/>
      <c r="D67" s="185"/>
      <c r="E67" s="183"/>
      <c r="F67" s="183"/>
      <c r="G67" s="183"/>
      <c r="H67" s="182"/>
      <c r="I67" s="183"/>
      <c r="J67" s="183"/>
      <c r="K67" s="183"/>
      <c r="L67" s="183"/>
      <c r="M67" s="183"/>
      <c r="N67" s="214"/>
      <c r="O67" s="183"/>
      <c r="P67" s="183"/>
      <c r="Q67" s="183"/>
      <c r="R67" s="183"/>
    </row>
    <row r="68" spans="1:22" s="177" customFormat="1" ht="12.75">
      <c r="A68" s="212"/>
      <c r="B68" s="213"/>
      <c r="C68" s="212"/>
      <c r="D68" s="185"/>
      <c r="E68" s="183"/>
      <c r="F68" s="183"/>
      <c r="G68" s="183"/>
      <c r="H68" s="182"/>
      <c r="I68" s="183"/>
      <c r="J68" s="183"/>
      <c r="K68" s="183"/>
      <c r="L68" s="183"/>
      <c r="M68" s="183"/>
      <c r="N68" s="214"/>
      <c r="O68" s="183"/>
      <c r="P68" s="183"/>
      <c r="Q68" s="183"/>
      <c r="R68" s="183"/>
      <c r="S68" s="183"/>
      <c r="T68" s="183"/>
      <c r="U68" s="183"/>
      <c r="V68" s="183"/>
    </row>
    <row r="69" spans="1:22" s="177" customFormat="1" ht="12.75">
      <c r="A69" s="212"/>
      <c r="B69" s="213"/>
      <c r="C69" s="212"/>
      <c r="D69" s="185"/>
      <c r="E69" s="183"/>
      <c r="F69" s="183"/>
      <c r="G69" s="183"/>
      <c r="H69" s="182"/>
      <c r="I69" s="183"/>
      <c r="J69" s="183"/>
      <c r="K69" s="183"/>
      <c r="L69" s="183"/>
      <c r="M69" s="183"/>
      <c r="N69" s="214"/>
      <c r="O69" s="183"/>
      <c r="P69" s="183"/>
      <c r="Q69" s="183"/>
      <c r="R69" s="183"/>
      <c r="S69" s="183"/>
      <c r="T69" s="183"/>
      <c r="U69" s="183"/>
      <c r="V69" s="183"/>
    </row>
    <row r="70" spans="1:22" s="177" customFormat="1" ht="12.75">
      <c r="A70" s="212"/>
      <c r="B70" s="213"/>
      <c r="C70" s="212"/>
      <c r="D70" s="185"/>
      <c r="E70" s="183"/>
      <c r="F70" s="183"/>
      <c r="G70" s="183"/>
      <c r="H70" s="184"/>
      <c r="I70" s="183"/>
      <c r="J70" s="183"/>
      <c r="K70" s="183"/>
      <c r="L70" s="183"/>
      <c r="M70" s="183"/>
      <c r="N70" s="214"/>
      <c r="O70" s="183"/>
      <c r="P70" s="183"/>
      <c r="Q70" s="183"/>
      <c r="R70" s="183"/>
      <c r="S70" s="183"/>
      <c r="T70" s="183"/>
      <c r="U70" s="183"/>
      <c r="V70" s="183"/>
    </row>
    <row r="71" spans="1:18" s="177" customFormat="1" ht="12.75">
      <c r="A71" s="212"/>
      <c r="B71" s="213"/>
      <c r="C71" s="212"/>
      <c r="D71" s="185"/>
      <c r="E71" s="183"/>
      <c r="F71" s="183"/>
      <c r="G71" s="183"/>
      <c r="H71" s="184"/>
      <c r="I71" s="183"/>
      <c r="J71" s="183"/>
      <c r="K71" s="183"/>
      <c r="L71" s="183"/>
      <c r="M71" s="183"/>
      <c r="N71" s="214"/>
      <c r="O71" s="183"/>
      <c r="P71" s="183"/>
      <c r="Q71" s="183"/>
      <c r="R71" s="183"/>
    </row>
    <row r="72" spans="1:18" s="177" customFormat="1" ht="12.75">
      <c r="A72" s="212"/>
      <c r="B72" s="213"/>
      <c r="C72" s="212"/>
      <c r="D72" s="185"/>
      <c r="E72" s="183"/>
      <c r="F72" s="183"/>
      <c r="G72" s="183"/>
      <c r="H72" s="184"/>
      <c r="I72" s="183"/>
      <c r="J72" s="183"/>
      <c r="K72" s="183"/>
      <c r="L72" s="183"/>
      <c r="M72" s="183"/>
      <c r="N72" s="214"/>
      <c r="O72" s="183"/>
      <c r="P72" s="183"/>
      <c r="Q72" s="183"/>
      <c r="R72" s="183"/>
    </row>
    <row r="73" spans="1:18" s="177" customFormat="1" ht="12.75">
      <c r="A73" s="212"/>
      <c r="B73" s="213"/>
      <c r="C73" s="212"/>
      <c r="D73" s="185"/>
      <c r="E73" s="183"/>
      <c r="F73" s="183"/>
      <c r="G73" s="183"/>
      <c r="H73" s="184"/>
      <c r="I73" s="183"/>
      <c r="J73" s="183"/>
      <c r="K73" s="183"/>
      <c r="L73" s="183"/>
      <c r="M73" s="183"/>
      <c r="N73" s="214"/>
      <c r="O73" s="183"/>
      <c r="P73" s="183"/>
      <c r="Q73" s="183"/>
      <c r="R73" s="183"/>
    </row>
    <row r="74" spans="1:18" s="177" customFormat="1" ht="12.75">
      <c r="A74" s="212"/>
      <c r="B74" s="213"/>
      <c r="C74" s="212"/>
      <c r="D74" s="185"/>
      <c r="E74" s="183"/>
      <c r="F74" s="183"/>
      <c r="G74" s="183"/>
      <c r="H74" s="184"/>
      <c r="I74" s="183"/>
      <c r="J74" s="183"/>
      <c r="K74" s="183"/>
      <c r="L74" s="183"/>
      <c r="M74" s="183"/>
      <c r="N74" s="214"/>
      <c r="O74" s="183"/>
      <c r="P74" s="183"/>
      <c r="Q74" s="183"/>
      <c r="R74" s="183"/>
    </row>
    <row r="75" spans="1:19" s="177" customFormat="1" ht="12.75">
      <c r="A75" s="212"/>
      <c r="B75" s="213"/>
      <c r="C75" s="212"/>
      <c r="D75" s="185"/>
      <c r="E75" s="183"/>
      <c r="F75" s="183"/>
      <c r="G75" s="183"/>
      <c r="H75" s="184"/>
      <c r="I75" s="183"/>
      <c r="J75" s="183"/>
      <c r="K75" s="183"/>
      <c r="L75" s="183"/>
      <c r="M75" s="183"/>
      <c r="N75" s="214"/>
      <c r="O75" s="183"/>
      <c r="P75" s="183"/>
      <c r="Q75" s="183"/>
      <c r="R75" s="183"/>
      <c r="S75" s="180"/>
    </row>
    <row r="76" spans="1:18" s="177" customFormat="1" ht="12.75">
      <c r="A76" s="212"/>
      <c r="B76" s="213"/>
      <c r="C76" s="212"/>
      <c r="D76" s="185"/>
      <c r="E76" s="183"/>
      <c r="F76" s="183"/>
      <c r="G76" s="183"/>
      <c r="H76" s="184"/>
      <c r="I76" s="183"/>
      <c r="J76" s="183"/>
      <c r="K76" s="183"/>
      <c r="L76" s="183"/>
      <c r="M76" s="183"/>
      <c r="N76" s="214"/>
      <c r="O76" s="183"/>
      <c r="P76" s="183"/>
      <c r="Q76" s="183"/>
      <c r="R76" s="183"/>
    </row>
    <row r="77" spans="1:18" s="177" customFormat="1" ht="12.75">
      <c r="A77" s="212"/>
      <c r="B77" s="213"/>
      <c r="C77" s="212"/>
      <c r="D77" s="185"/>
      <c r="E77" s="183"/>
      <c r="F77" s="183"/>
      <c r="G77" s="183"/>
      <c r="H77" s="184"/>
      <c r="I77" s="183"/>
      <c r="J77" s="183"/>
      <c r="K77" s="183"/>
      <c r="L77" s="183"/>
      <c r="M77" s="183"/>
      <c r="N77" s="214"/>
      <c r="O77" s="183"/>
      <c r="P77" s="183"/>
      <c r="Q77" s="183"/>
      <c r="R77" s="183"/>
    </row>
    <row r="78" spans="1:19" s="177" customFormat="1" ht="12.75">
      <c r="A78" s="212"/>
      <c r="B78" s="213"/>
      <c r="C78" s="212"/>
      <c r="D78" s="182"/>
      <c r="E78" s="183"/>
      <c r="F78" s="182"/>
      <c r="G78" s="183"/>
      <c r="H78" s="184"/>
      <c r="I78" s="183"/>
      <c r="J78" s="183"/>
      <c r="K78" s="183"/>
      <c r="L78" s="183"/>
      <c r="M78" s="183"/>
      <c r="N78" s="214"/>
      <c r="O78" s="183"/>
      <c r="P78" s="183"/>
      <c r="Q78" s="183"/>
      <c r="R78" s="183"/>
      <c r="S78" s="178"/>
    </row>
    <row r="79" spans="1:19" s="177" customFormat="1" ht="12.75">
      <c r="A79" s="212"/>
      <c r="B79" s="213"/>
      <c r="C79" s="212"/>
      <c r="D79" s="182"/>
      <c r="E79" s="183"/>
      <c r="F79" s="182"/>
      <c r="G79" s="183"/>
      <c r="H79" s="184"/>
      <c r="I79" s="183"/>
      <c r="J79" s="183"/>
      <c r="K79" s="183"/>
      <c r="L79" s="183"/>
      <c r="M79" s="183"/>
      <c r="N79" s="214"/>
      <c r="O79" s="183"/>
      <c r="P79" s="183"/>
      <c r="Q79" s="183"/>
      <c r="R79" s="183"/>
      <c r="S79" s="178"/>
    </row>
    <row r="80" spans="1:19" s="177" customFormat="1" ht="12.75">
      <c r="A80" s="212"/>
      <c r="B80" s="213"/>
      <c r="C80" s="212"/>
      <c r="D80" s="182"/>
      <c r="E80" s="183"/>
      <c r="F80" s="182"/>
      <c r="G80" s="183"/>
      <c r="H80" s="184"/>
      <c r="I80" s="183"/>
      <c r="J80" s="183"/>
      <c r="K80" s="183"/>
      <c r="L80" s="183"/>
      <c r="M80" s="183"/>
      <c r="N80" s="214"/>
      <c r="O80" s="183"/>
      <c r="P80" s="183"/>
      <c r="Q80" s="183"/>
      <c r="R80" s="183"/>
      <c r="S80" s="178"/>
    </row>
    <row r="81" spans="1:18" s="177" customFormat="1" ht="12.75">
      <c r="A81" s="186"/>
      <c r="B81" s="186"/>
      <c r="C81" s="186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3"/>
    </row>
    <row r="82" spans="1:23" s="177" customFormat="1" ht="12.75">
      <c r="A82" s="142"/>
      <c r="B82" s="142"/>
      <c r="C82" s="142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3"/>
      <c r="S82" s="215"/>
      <c r="T82" s="197"/>
      <c r="U82" s="197"/>
      <c r="V82" s="181"/>
      <c r="W82" s="181"/>
    </row>
    <row r="83" spans="3:24" s="177" customFormat="1" ht="12.75">
      <c r="C83" s="206"/>
      <c r="X83" s="216"/>
    </row>
    <row r="84" spans="1:18" s="177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</row>
    <row r="85" spans="1:18" s="177" customFormat="1" ht="13.5" customHeight="1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</row>
    <row r="86" spans="1:18" s="177" customFormat="1" ht="13.5" customHeight="1">
      <c r="A86" s="200"/>
      <c r="B86" s="201"/>
      <c r="C86" s="202"/>
      <c r="D86" s="203"/>
      <c r="E86" s="203"/>
      <c r="F86" s="203"/>
      <c r="G86" s="203"/>
      <c r="H86" s="203"/>
      <c r="I86" s="203"/>
      <c r="J86" s="203"/>
      <c r="K86" s="204"/>
      <c r="L86" s="205"/>
      <c r="M86" s="205"/>
      <c r="N86" s="205"/>
      <c r="O86" s="205"/>
      <c r="P86" s="205"/>
      <c r="Q86" s="204"/>
      <c r="R86" s="206"/>
    </row>
    <row r="87" spans="1:18" s="177" customFormat="1" ht="12.75">
      <c r="A87" s="200"/>
      <c r="B87" s="201"/>
      <c r="C87" s="202"/>
      <c r="D87" s="207"/>
      <c r="E87" s="203"/>
      <c r="F87" s="203"/>
      <c r="G87" s="203"/>
      <c r="H87" s="203"/>
      <c r="I87" s="203"/>
      <c r="J87" s="203"/>
      <c r="K87" s="204"/>
      <c r="L87" s="201"/>
      <c r="M87" s="204"/>
      <c r="N87" s="208"/>
      <c r="O87" s="202"/>
      <c r="P87" s="202"/>
      <c r="Q87" s="204"/>
      <c r="R87" s="206"/>
    </row>
    <row r="88" spans="1:18" s="177" customFormat="1" ht="12.75">
      <c r="A88" s="200"/>
      <c r="B88" s="201"/>
      <c r="C88" s="202"/>
      <c r="D88" s="210"/>
      <c r="E88" s="190"/>
      <c r="F88" s="190"/>
      <c r="G88" s="201"/>
      <c r="H88" s="204"/>
      <c r="I88" s="204"/>
      <c r="J88" s="201"/>
      <c r="K88" s="204"/>
      <c r="L88" s="201"/>
      <c r="M88" s="204"/>
      <c r="N88" s="208"/>
      <c r="O88" s="202"/>
      <c r="P88" s="202"/>
      <c r="Q88" s="204"/>
      <c r="R88" s="206"/>
    </row>
    <row r="89" spans="1:18" s="177" customFormat="1" ht="19.5" customHeight="1">
      <c r="A89" s="200"/>
      <c r="B89" s="201"/>
      <c r="C89" s="202"/>
      <c r="D89" s="210"/>
      <c r="E89" s="190"/>
      <c r="F89" s="190"/>
      <c r="G89" s="201"/>
      <c r="H89" s="204"/>
      <c r="I89" s="204"/>
      <c r="J89" s="201"/>
      <c r="K89" s="204"/>
      <c r="L89" s="193"/>
      <c r="M89" s="194"/>
      <c r="N89" s="208"/>
      <c r="O89" s="202"/>
      <c r="P89" s="202"/>
      <c r="Q89" s="204"/>
      <c r="R89" s="206"/>
    </row>
    <row r="90" spans="1:18" s="177" customFormat="1" ht="12.75">
      <c r="A90" s="212"/>
      <c r="B90" s="213"/>
      <c r="C90" s="212"/>
      <c r="D90" s="182"/>
      <c r="E90" s="183"/>
      <c r="F90" s="183"/>
      <c r="G90" s="183"/>
      <c r="H90" s="184"/>
      <c r="I90" s="183"/>
      <c r="J90" s="183"/>
      <c r="K90" s="183"/>
      <c r="L90" s="183"/>
      <c r="M90" s="183"/>
      <c r="N90" s="214"/>
      <c r="O90" s="183"/>
      <c r="P90" s="183"/>
      <c r="Q90" s="183"/>
      <c r="R90" s="183"/>
    </row>
    <row r="91" spans="1:18" s="177" customFormat="1" ht="12.75">
      <c r="A91" s="212"/>
      <c r="B91" s="213"/>
      <c r="C91" s="212"/>
      <c r="D91" s="182"/>
      <c r="E91" s="183"/>
      <c r="F91" s="183"/>
      <c r="G91" s="183"/>
      <c r="H91" s="184"/>
      <c r="I91" s="183"/>
      <c r="J91" s="183"/>
      <c r="K91" s="183"/>
      <c r="L91" s="183"/>
      <c r="M91" s="183"/>
      <c r="N91" s="214"/>
      <c r="O91" s="183"/>
      <c r="P91" s="183"/>
      <c r="Q91" s="183"/>
      <c r="R91" s="183"/>
    </row>
    <row r="92" spans="1:22" s="177" customFormat="1" ht="12.75">
      <c r="A92" s="212"/>
      <c r="B92" s="213"/>
      <c r="C92" s="212"/>
      <c r="D92" s="185"/>
      <c r="E92" s="183"/>
      <c r="F92" s="183"/>
      <c r="G92" s="183"/>
      <c r="H92" s="184"/>
      <c r="I92" s="183"/>
      <c r="J92" s="183"/>
      <c r="K92" s="183"/>
      <c r="L92" s="183"/>
      <c r="M92" s="183"/>
      <c r="N92" s="214"/>
      <c r="O92" s="183"/>
      <c r="P92" s="183"/>
      <c r="Q92" s="183"/>
      <c r="R92" s="183"/>
      <c r="S92" s="183"/>
      <c r="T92" s="183"/>
      <c r="U92" s="183"/>
      <c r="V92" s="183"/>
    </row>
    <row r="93" spans="1:22" s="177" customFormat="1" ht="12.75">
      <c r="A93" s="212"/>
      <c r="B93" s="213"/>
      <c r="C93" s="212"/>
      <c r="D93" s="185"/>
      <c r="E93" s="183"/>
      <c r="F93" s="182"/>
      <c r="G93" s="183"/>
      <c r="H93" s="184"/>
      <c r="I93" s="183"/>
      <c r="J93" s="183"/>
      <c r="K93" s="183"/>
      <c r="L93" s="183"/>
      <c r="M93" s="183"/>
      <c r="N93" s="214"/>
      <c r="O93" s="183"/>
      <c r="P93" s="183"/>
      <c r="Q93" s="183"/>
      <c r="R93" s="183"/>
      <c r="S93" s="183"/>
      <c r="T93" s="183"/>
      <c r="U93" s="183"/>
      <c r="V93" s="183"/>
    </row>
    <row r="94" spans="1:20" s="177" customFormat="1" ht="12.75">
      <c r="A94" s="212"/>
      <c r="B94" s="213"/>
      <c r="C94" s="212"/>
      <c r="D94" s="182"/>
      <c r="E94" s="183"/>
      <c r="F94" s="183"/>
      <c r="G94" s="183"/>
      <c r="H94" s="184"/>
      <c r="I94" s="183"/>
      <c r="J94" s="183"/>
      <c r="K94" s="183"/>
      <c r="L94" s="183"/>
      <c r="M94" s="183"/>
      <c r="N94" s="214"/>
      <c r="O94" s="183"/>
      <c r="P94" s="183"/>
      <c r="Q94" s="183"/>
      <c r="R94" s="183"/>
      <c r="T94" s="180"/>
    </row>
    <row r="95" spans="1:18" s="177" customFormat="1" ht="12.75">
      <c r="A95" s="212"/>
      <c r="B95" s="213"/>
      <c r="C95" s="212"/>
      <c r="D95" s="185"/>
      <c r="E95" s="183"/>
      <c r="F95" s="183"/>
      <c r="G95" s="183"/>
      <c r="H95" s="182"/>
      <c r="I95" s="183"/>
      <c r="J95" s="183"/>
      <c r="K95" s="183"/>
      <c r="L95" s="183"/>
      <c r="M95" s="183"/>
      <c r="N95" s="214"/>
      <c r="O95" s="183"/>
      <c r="P95" s="183"/>
      <c r="Q95" s="183"/>
      <c r="R95" s="183"/>
    </row>
    <row r="96" spans="1:22" s="177" customFormat="1" ht="12.75">
      <c r="A96" s="212"/>
      <c r="B96" s="213"/>
      <c r="C96" s="212"/>
      <c r="D96" s="185"/>
      <c r="E96" s="183"/>
      <c r="F96" s="183"/>
      <c r="G96" s="183"/>
      <c r="H96" s="182"/>
      <c r="I96" s="183"/>
      <c r="J96" s="183"/>
      <c r="K96" s="183"/>
      <c r="L96" s="183"/>
      <c r="M96" s="183"/>
      <c r="N96" s="214"/>
      <c r="O96" s="183"/>
      <c r="P96" s="183"/>
      <c r="Q96" s="183"/>
      <c r="R96" s="183"/>
      <c r="S96" s="183"/>
      <c r="T96" s="183"/>
      <c r="U96" s="183"/>
      <c r="V96" s="183"/>
    </row>
    <row r="97" spans="1:22" s="177" customFormat="1" ht="12.75">
      <c r="A97" s="212"/>
      <c r="B97" s="213"/>
      <c r="C97" s="212"/>
      <c r="D97" s="185"/>
      <c r="E97" s="183"/>
      <c r="F97" s="183"/>
      <c r="G97" s="183"/>
      <c r="H97" s="182"/>
      <c r="I97" s="183"/>
      <c r="J97" s="183"/>
      <c r="K97" s="183"/>
      <c r="L97" s="183"/>
      <c r="M97" s="183"/>
      <c r="N97" s="214"/>
      <c r="O97" s="183"/>
      <c r="P97" s="183"/>
      <c r="Q97" s="183"/>
      <c r="R97" s="183"/>
      <c r="S97" s="183"/>
      <c r="T97" s="183"/>
      <c r="U97" s="183"/>
      <c r="V97" s="183"/>
    </row>
    <row r="98" spans="1:22" s="177" customFormat="1" ht="12.75">
      <c r="A98" s="212"/>
      <c r="B98" s="213"/>
      <c r="C98" s="212"/>
      <c r="D98" s="185"/>
      <c r="E98" s="183"/>
      <c r="F98" s="183"/>
      <c r="G98" s="183"/>
      <c r="H98" s="184"/>
      <c r="I98" s="183"/>
      <c r="J98" s="183"/>
      <c r="K98" s="183"/>
      <c r="L98" s="183"/>
      <c r="M98" s="183"/>
      <c r="N98" s="214"/>
      <c r="O98" s="183"/>
      <c r="P98" s="183"/>
      <c r="Q98" s="183"/>
      <c r="R98" s="183"/>
      <c r="S98" s="183"/>
      <c r="T98" s="183"/>
      <c r="U98" s="183"/>
      <c r="V98" s="183"/>
    </row>
    <row r="99" spans="1:18" s="177" customFormat="1" ht="12.75">
      <c r="A99" s="212"/>
      <c r="B99" s="213"/>
      <c r="C99" s="212"/>
      <c r="D99" s="185"/>
      <c r="E99" s="183"/>
      <c r="F99" s="183"/>
      <c r="G99" s="183"/>
      <c r="H99" s="184"/>
      <c r="I99" s="183"/>
      <c r="J99" s="183"/>
      <c r="K99" s="183"/>
      <c r="L99" s="183"/>
      <c r="M99" s="183"/>
      <c r="N99" s="214"/>
      <c r="O99" s="183"/>
      <c r="P99" s="183"/>
      <c r="Q99" s="183"/>
      <c r="R99" s="183"/>
    </row>
    <row r="100" spans="1:18" s="177" customFormat="1" ht="12.75">
      <c r="A100" s="212"/>
      <c r="B100" s="213"/>
      <c r="C100" s="212"/>
      <c r="D100" s="185"/>
      <c r="E100" s="183"/>
      <c r="F100" s="183"/>
      <c r="G100" s="183"/>
      <c r="H100" s="184"/>
      <c r="I100" s="183"/>
      <c r="J100" s="183"/>
      <c r="K100" s="183"/>
      <c r="L100" s="183"/>
      <c r="M100" s="183"/>
      <c r="N100" s="214"/>
      <c r="O100" s="183"/>
      <c r="P100" s="183"/>
      <c r="Q100" s="183"/>
      <c r="R100" s="183"/>
    </row>
    <row r="101" spans="1:18" s="177" customFormat="1" ht="12.75">
      <c r="A101" s="212"/>
      <c r="B101" s="213"/>
      <c r="C101" s="212"/>
      <c r="D101" s="185"/>
      <c r="E101" s="183"/>
      <c r="F101" s="183"/>
      <c r="G101" s="183"/>
      <c r="H101" s="184"/>
      <c r="I101" s="183"/>
      <c r="J101" s="183"/>
      <c r="K101" s="183"/>
      <c r="L101" s="183"/>
      <c r="M101" s="183"/>
      <c r="N101" s="214"/>
      <c r="O101" s="183"/>
      <c r="P101" s="183"/>
      <c r="Q101" s="183"/>
      <c r="R101" s="183"/>
    </row>
    <row r="102" spans="1:18" s="177" customFormat="1" ht="12.75">
      <c r="A102" s="212"/>
      <c r="B102" s="213"/>
      <c r="C102" s="212"/>
      <c r="D102" s="185"/>
      <c r="E102" s="183"/>
      <c r="F102" s="183"/>
      <c r="G102" s="183"/>
      <c r="H102" s="184"/>
      <c r="I102" s="183"/>
      <c r="J102" s="183"/>
      <c r="K102" s="183"/>
      <c r="L102" s="183"/>
      <c r="M102" s="183"/>
      <c r="N102" s="214"/>
      <c r="O102" s="183"/>
      <c r="P102" s="183"/>
      <c r="Q102" s="183"/>
      <c r="R102" s="183"/>
    </row>
    <row r="103" spans="1:19" s="177" customFormat="1" ht="12.75">
      <c r="A103" s="212"/>
      <c r="B103" s="213"/>
      <c r="C103" s="212"/>
      <c r="D103" s="185"/>
      <c r="E103" s="183"/>
      <c r="F103" s="183"/>
      <c r="G103" s="183"/>
      <c r="H103" s="184"/>
      <c r="I103" s="183"/>
      <c r="J103" s="183"/>
      <c r="K103" s="183"/>
      <c r="L103" s="183"/>
      <c r="M103" s="183"/>
      <c r="N103" s="214"/>
      <c r="O103" s="183"/>
      <c r="P103" s="183"/>
      <c r="Q103" s="183"/>
      <c r="R103" s="183"/>
      <c r="S103" s="180"/>
    </row>
    <row r="104" spans="1:18" s="177" customFormat="1" ht="12.75">
      <c r="A104" s="212"/>
      <c r="B104" s="213"/>
      <c r="C104" s="212"/>
      <c r="D104" s="185"/>
      <c r="E104" s="183"/>
      <c r="F104" s="183"/>
      <c r="G104" s="183"/>
      <c r="H104" s="184"/>
      <c r="I104" s="183"/>
      <c r="J104" s="183"/>
      <c r="K104" s="183"/>
      <c r="L104" s="183"/>
      <c r="M104" s="183"/>
      <c r="N104" s="214"/>
      <c r="O104" s="183"/>
      <c r="P104" s="183"/>
      <c r="Q104" s="183"/>
      <c r="R104" s="183"/>
    </row>
    <row r="105" spans="1:18" s="177" customFormat="1" ht="12.75">
      <c r="A105" s="212"/>
      <c r="B105" s="213"/>
      <c r="C105" s="212"/>
      <c r="D105" s="185"/>
      <c r="E105" s="183"/>
      <c r="F105" s="183"/>
      <c r="G105" s="183"/>
      <c r="H105" s="184"/>
      <c r="I105" s="183"/>
      <c r="J105" s="183"/>
      <c r="K105" s="183"/>
      <c r="L105" s="183"/>
      <c r="M105" s="183"/>
      <c r="N105" s="214"/>
      <c r="O105" s="183"/>
      <c r="P105" s="183"/>
      <c r="Q105" s="183"/>
      <c r="R105" s="183"/>
    </row>
    <row r="106" spans="1:19" s="177" customFormat="1" ht="12.75">
      <c r="A106" s="212"/>
      <c r="B106" s="213"/>
      <c r="C106" s="212"/>
      <c r="D106" s="182"/>
      <c r="E106" s="183"/>
      <c r="F106" s="182"/>
      <c r="G106" s="183"/>
      <c r="H106" s="184"/>
      <c r="I106" s="183"/>
      <c r="J106" s="183"/>
      <c r="K106" s="183"/>
      <c r="L106" s="183"/>
      <c r="M106" s="183"/>
      <c r="N106" s="214"/>
      <c r="O106" s="183"/>
      <c r="P106" s="183"/>
      <c r="Q106" s="183"/>
      <c r="R106" s="183"/>
      <c r="S106" s="178"/>
    </row>
    <row r="107" spans="1:19" s="177" customFormat="1" ht="12.75">
      <c r="A107" s="212"/>
      <c r="B107" s="213"/>
      <c r="C107" s="212"/>
      <c r="D107" s="182"/>
      <c r="E107" s="183"/>
      <c r="F107" s="182"/>
      <c r="G107" s="183"/>
      <c r="H107" s="184"/>
      <c r="I107" s="183"/>
      <c r="J107" s="183"/>
      <c r="K107" s="183"/>
      <c r="L107" s="183"/>
      <c r="M107" s="183"/>
      <c r="N107" s="214"/>
      <c r="O107" s="183"/>
      <c r="P107" s="183"/>
      <c r="Q107" s="183"/>
      <c r="R107" s="183"/>
      <c r="S107" s="178"/>
    </row>
    <row r="108" spans="1:19" s="177" customFormat="1" ht="12.75">
      <c r="A108" s="212"/>
      <c r="B108" s="213"/>
      <c r="C108" s="212"/>
      <c r="D108" s="182"/>
      <c r="E108" s="183"/>
      <c r="F108" s="182"/>
      <c r="G108" s="183"/>
      <c r="H108" s="184"/>
      <c r="I108" s="183"/>
      <c r="J108" s="183"/>
      <c r="K108" s="183"/>
      <c r="L108" s="183"/>
      <c r="M108" s="183"/>
      <c r="N108" s="214"/>
      <c r="O108" s="183"/>
      <c r="P108" s="183"/>
      <c r="Q108" s="183"/>
      <c r="R108" s="183"/>
      <c r="S108" s="178"/>
    </row>
    <row r="109" spans="1:18" s="177" customFormat="1" ht="12.75">
      <c r="A109" s="186"/>
      <c r="B109" s="186"/>
      <c r="C109" s="186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3"/>
    </row>
    <row r="110" spans="3:24" s="177" customFormat="1" ht="12.75">
      <c r="C110" s="206"/>
      <c r="X110" s="216"/>
    </row>
    <row r="111" spans="1:18" s="177" customFormat="1" ht="12.75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</row>
    <row r="112" spans="1:18" s="177" customFormat="1" ht="13.5" customHeight="1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</row>
    <row r="113" spans="1:18" s="177" customFormat="1" ht="13.5" customHeight="1">
      <c r="A113" s="200"/>
      <c r="B113" s="201"/>
      <c r="C113" s="202"/>
      <c r="D113" s="203"/>
      <c r="E113" s="203"/>
      <c r="F113" s="203"/>
      <c r="G113" s="203"/>
      <c r="H113" s="203"/>
      <c r="I113" s="203"/>
      <c r="J113" s="203"/>
      <c r="K113" s="204"/>
      <c r="L113" s="205"/>
      <c r="M113" s="205"/>
      <c r="N113" s="205"/>
      <c r="O113" s="205"/>
      <c r="P113" s="205"/>
      <c r="Q113" s="204"/>
      <c r="R113" s="206"/>
    </row>
    <row r="114" spans="1:18" s="177" customFormat="1" ht="12.75">
      <c r="A114" s="200"/>
      <c r="B114" s="201"/>
      <c r="C114" s="202"/>
      <c r="D114" s="207"/>
      <c r="E114" s="203"/>
      <c r="F114" s="203"/>
      <c r="G114" s="203"/>
      <c r="H114" s="203"/>
      <c r="I114" s="203"/>
      <c r="J114" s="203"/>
      <c r="K114" s="204"/>
      <c r="L114" s="201"/>
      <c r="M114" s="204"/>
      <c r="N114" s="208"/>
      <c r="O114" s="202"/>
      <c r="P114" s="202"/>
      <c r="Q114" s="204"/>
      <c r="R114" s="206"/>
    </row>
    <row r="115" spans="1:18" s="177" customFormat="1" ht="12.75">
      <c r="A115" s="200"/>
      <c r="B115" s="201"/>
      <c r="C115" s="202"/>
      <c r="D115" s="210"/>
      <c r="E115" s="190"/>
      <c r="F115" s="190"/>
      <c r="G115" s="201"/>
      <c r="H115" s="204"/>
      <c r="I115" s="204"/>
      <c r="J115" s="201"/>
      <c r="K115" s="204"/>
      <c r="L115" s="201"/>
      <c r="M115" s="204"/>
      <c r="N115" s="208"/>
      <c r="O115" s="202"/>
      <c r="P115" s="202"/>
      <c r="Q115" s="204"/>
      <c r="R115" s="206"/>
    </row>
    <row r="116" spans="1:18" s="177" customFormat="1" ht="19.5" customHeight="1">
      <c r="A116" s="200"/>
      <c r="B116" s="201"/>
      <c r="C116" s="202"/>
      <c r="D116" s="210"/>
      <c r="E116" s="190"/>
      <c r="F116" s="190"/>
      <c r="G116" s="201"/>
      <c r="H116" s="204"/>
      <c r="I116" s="204"/>
      <c r="J116" s="201"/>
      <c r="K116" s="204"/>
      <c r="L116" s="193"/>
      <c r="M116" s="194"/>
      <c r="N116" s="208"/>
      <c r="O116" s="202"/>
      <c r="P116" s="202"/>
      <c r="Q116" s="204"/>
      <c r="R116" s="206"/>
    </row>
    <row r="117" spans="1:24" s="177" customFormat="1" ht="12.75">
      <c r="A117" s="212"/>
      <c r="B117" s="213"/>
      <c r="C117" s="212"/>
      <c r="D117" s="182"/>
      <c r="E117" s="183"/>
      <c r="F117" s="183"/>
      <c r="G117" s="183"/>
      <c r="H117" s="184"/>
      <c r="I117" s="183"/>
      <c r="J117" s="183"/>
      <c r="K117" s="183"/>
      <c r="L117" s="183"/>
      <c r="M117" s="183"/>
      <c r="N117" s="214"/>
      <c r="O117" s="183"/>
      <c r="P117" s="183"/>
      <c r="Q117" s="183"/>
      <c r="R117" s="183"/>
      <c r="W117" s="217"/>
      <c r="X117" s="206"/>
    </row>
    <row r="118" spans="1:24" s="177" customFormat="1" ht="12.75">
      <c r="A118" s="212"/>
      <c r="B118" s="213"/>
      <c r="C118" s="212"/>
      <c r="D118" s="182"/>
      <c r="E118" s="183"/>
      <c r="F118" s="183"/>
      <c r="G118" s="183"/>
      <c r="H118" s="184"/>
      <c r="I118" s="183"/>
      <c r="J118" s="183"/>
      <c r="K118" s="183"/>
      <c r="L118" s="183"/>
      <c r="M118" s="183"/>
      <c r="N118" s="214"/>
      <c r="O118" s="183"/>
      <c r="P118" s="183"/>
      <c r="Q118" s="183"/>
      <c r="R118" s="183"/>
      <c r="W118" s="217"/>
      <c r="X118" s="206"/>
    </row>
    <row r="119" spans="1:22" s="177" customFormat="1" ht="12.75">
      <c r="A119" s="212"/>
      <c r="B119" s="213"/>
      <c r="C119" s="212"/>
      <c r="D119" s="185"/>
      <c r="E119" s="183"/>
      <c r="F119" s="183"/>
      <c r="G119" s="183"/>
      <c r="H119" s="184"/>
      <c r="I119" s="183"/>
      <c r="J119" s="183"/>
      <c r="K119" s="183"/>
      <c r="L119" s="183"/>
      <c r="M119" s="183"/>
      <c r="N119" s="214"/>
      <c r="O119" s="183"/>
      <c r="P119" s="183"/>
      <c r="Q119" s="183"/>
      <c r="R119" s="183"/>
      <c r="S119" s="183"/>
      <c r="T119" s="183"/>
      <c r="U119" s="183"/>
      <c r="V119" s="183"/>
    </row>
    <row r="120" spans="1:22" s="177" customFormat="1" ht="12.75">
      <c r="A120" s="212"/>
      <c r="B120" s="213"/>
      <c r="C120" s="212"/>
      <c r="D120" s="185"/>
      <c r="E120" s="183"/>
      <c r="F120" s="182"/>
      <c r="G120" s="183"/>
      <c r="H120" s="184"/>
      <c r="I120" s="183"/>
      <c r="J120" s="183"/>
      <c r="K120" s="183"/>
      <c r="L120" s="183"/>
      <c r="M120" s="183"/>
      <c r="N120" s="214"/>
      <c r="O120" s="183"/>
      <c r="P120" s="183"/>
      <c r="Q120" s="183"/>
      <c r="R120" s="183"/>
      <c r="S120" s="183"/>
      <c r="T120" s="183"/>
      <c r="U120" s="183"/>
      <c r="V120" s="183"/>
    </row>
    <row r="121" spans="1:20" s="177" customFormat="1" ht="12.75">
      <c r="A121" s="212"/>
      <c r="B121" s="213"/>
      <c r="C121" s="212"/>
      <c r="D121" s="182"/>
      <c r="E121" s="183"/>
      <c r="F121" s="183"/>
      <c r="G121" s="183"/>
      <c r="H121" s="184"/>
      <c r="I121" s="183"/>
      <c r="J121" s="183"/>
      <c r="K121" s="183"/>
      <c r="L121" s="183"/>
      <c r="M121" s="183"/>
      <c r="N121" s="214"/>
      <c r="O121" s="183"/>
      <c r="P121" s="183"/>
      <c r="Q121" s="183"/>
      <c r="R121" s="183"/>
      <c r="T121" s="180"/>
    </row>
    <row r="122" spans="1:18" s="177" customFormat="1" ht="12.75">
      <c r="A122" s="212"/>
      <c r="B122" s="213"/>
      <c r="C122" s="212"/>
      <c r="D122" s="185"/>
      <c r="E122" s="183"/>
      <c r="F122" s="183"/>
      <c r="G122" s="183"/>
      <c r="H122" s="182"/>
      <c r="I122" s="183"/>
      <c r="J122" s="183"/>
      <c r="K122" s="183"/>
      <c r="L122" s="183"/>
      <c r="M122" s="183"/>
      <c r="N122" s="214"/>
      <c r="O122" s="183"/>
      <c r="P122" s="183"/>
      <c r="Q122" s="183"/>
      <c r="R122" s="183"/>
    </row>
    <row r="123" spans="1:22" s="177" customFormat="1" ht="12.75">
      <c r="A123" s="212"/>
      <c r="B123" s="213"/>
      <c r="C123" s="212"/>
      <c r="D123" s="185"/>
      <c r="E123" s="183"/>
      <c r="F123" s="183"/>
      <c r="G123" s="183"/>
      <c r="H123" s="182"/>
      <c r="I123" s="183"/>
      <c r="J123" s="183"/>
      <c r="K123" s="183"/>
      <c r="L123" s="183"/>
      <c r="M123" s="183"/>
      <c r="N123" s="214"/>
      <c r="O123" s="183"/>
      <c r="P123" s="183"/>
      <c r="Q123" s="183"/>
      <c r="R123" s="183"/>
      <c r="S123" s="183"/>
      <c r="T123" s="183"/>
      <c r="U123" s="183"/>
      <c r="V123" s="183"/>
    </row>
    <row r="124" spans="1:22" s="177" customFormat="1" ht="12.75">
      <c r="A124" s="212"/>
      <c r="B124" s="213"/>
      <c r="C124" s="212"/>
      <c r="D124" s="185"/>
      <c r="E124" s="183"/>
      <c r="F124" s="183"/>
      <c r="G124" s="183"/>
      <c r="H124" s="182"/>
      <c r="I124" s="183"/>
      <c r="J124" s="183"/>
      <c r="K124" s="183"/>
      <c r="L124" s="183"/>
      <c r="M124" s="183"/>
      <c r="N124" s="214"/>
      <c r="O124" s="183"/>
      <c r="P124" s="183"/>
      <c r="Q124" s="183"/>
      <c r="R124" s="183"/>
      <c r="S124" s="183"/>
      <c r="T124" s="183"/>
      <c r="U124" s="183"/>
      <c r="V124" s="183"/>
    </row>
    <row r="125" spans="1:22" s="177" customFormat="1" ht="12.75">
      <c r="A125" s="212"/>
      <c r="B125" s="213"/>
      <c r="C125" s="212"/>
      <c r="D125" s="185"/>
      <c r="E125" s="183"/>
      <c r="F125" s="183"/>
      <c r="G125" s="183"/>
      <c r="H125" s="184"/>
      <c r="I125" s="183"/>
      <c r="J125" s="183"/>
      <c r="K125" s="183"/>
      <c r="L125" s="183"/>
      <c r="M125" s="183"/>
      <c r="N125" s="214"/>
      <c r="O125" s="183"/>
      <c r="P125" s="183"/>
      <c r="Q125" s="183"/>
      <c r="R125" s="183"/>
      <c r="S125" s="183"/>
      <c r="T125" s="183"/>
      <c r="U125" s="183"/>
      <c r="V125" s="183"/>
    </row>
    <row r="126" spans="1:18" s="177" customFormat="1" ht="12.75">
      <c r="A126" s="212"/>
      <c r="B126" s="213"/>
      <c r="C126" s="212"/>
      <c r="D126" s="185"/>
      <c r="E126" s="183"/>
      <c r="F126" s="183"/>
      <c r="G126" s="183"/>
      <c r="H126" s="184"/>
      <c r="I126" s="183"/>
      <c r="J126" s="183"/>
      <c r="K126" s="183"/>
      <c r="L126" s="183"/>
      <c r="M126" s="183"/>
      <c r="N126" s="214"/>
      <c r="O126" s="183"/>
      <c r="P126" s="183"/>
      <c r="Q126" s="183"/>
      <c r="R126" s="183"/>
    </row>
    <row r="127" spans="1:18" s="177" customFormat="1" ht="12.75">
      <c r="A127" s="212"/>
      <c r="B127" s="213"/>
      <c r="C127" s="212"/>
      <c r="D127" s="185"/>
      <c r="E127" s="183"/>
      <c r="F127" s="183"/>
      <c r="G127" s="183"/>
      <c r="H127" s="184"/>
      <c r="I127" s="183"/>
      <c r="J127" s="183"/>
      <c r="K127" s="183"/>
      <c r="L127" s="183"/>
      <c r="M127" s="183"/>
      <c r="N127" s="214"/>
      <c r="O127" s="183"/>
      <c r="P127" s="183"/>
      <c r="Q127" s="183"/>
      <c r="R127" s="183"/>
    </row>
    <row r="128" spans="1:18" s="177" customFormat="1" ht="12.75">
      <c r="A128" s="212"/>
      <c r="B128" s="213"/>
      <c r="C128" s="212"/>
      <c r="D128" s="185"/>
      <c r="E128" s="183"/>
      <c r="F128" s="183"/>
      <c r="G128" s="183"/>
      <c r="H128" s="184"/>
      <c r="I128" s="183"/>
      <c r="J128" s="183"/>
      <c r="K128" s="183"/>
      <c r="L128" s="183"/>
      <c r="M128" s="183"/>
      <c r="N128" s="214"/>
      <c r="O128" s="183"/>
      <c r="P128" s="183"/>
      <c r="Q128" s="183"/>
      <c r="R128" s="183"/>
    </row>
    <row r="129" spans="1:18" s="177" customFormat="1" ht="12.75">
      <c r="A129" s="212"/>
      <c r="B129" s="213"/>
      <c r="C129" s="212"/>
      <c r="D129" s="185"/>
      <c r="E129" s="183"/>
      <c r="F129" s="183"/>
      <c r="G129" s="183"/>
      <c r="H129" s="184"/>
      <c r="I129" s="183"/>
      <c r="J129" s="183"/>
      <c r="K129" s="183"/>
      <c r="L129" s="183"/>
      <c r="M129" s="183"/>
      <c r="N129" s="214"/>
      <c r="O129" s="183"/>
      <c r="P129" s="183"/>
      <c r="Q129" s="183"/>
      <c r="R129" s="183"/>
    </row>
    <row r="130" spans="1:19" s="177" customFormat="1" ht="12.75">
      <c r="A130" s="212"/>
      <c r="B130" s="213"/>
      <c r="C130" s="212"/>
      <c r="D130" s="185"/>
      <c r="E130" s="183"/>
      <c r="F130" s="183"/>
      <c r="G130" s="183"/>
      <c r="H130" s="184"/>
      <c r="I130" s="183"/>
      <c r="J130" s="183"/>
      <c r="K130" s="183"/>
      <c r="L130" s="183"/>
      <c r="M130" s="183"/>
      <c r="N130" s="214"/>
      <c r="O130" s="183"/>
      <c r="P130" s="183"/>
      <c r="Q130" s="183"/>
      <c r="R130" s="183"/>
      <c r="S130" s="180"/>
    </row>
    <row r="131" spans="1:18" s="177" customFormat="1" ht="12.75">
      <c r="A131" s="212"/>
      <c r="B131" s="213"/>
      <c r="C131" s="212"/>
      <c r="D131" s="185"/>
      <c r="E131" s="183"/>
      <c r="F131" s="183"/>
      <c r="G131" s="183"/>
      <c r="H131" s="184"/>
      <c r="I131" s="183"/>
      <c r="J131" s="183"/>
      <c r="K131" s="183"/>
      <c r="L131" s="183"/>
      <c r="M131" s="183"/>
      <c r="N131" s="214"/>
      <c r="O131" s="183"/>
      <c r="P131" s="183"/>
      <c r="Q131" s="183"/>
      <c r="R131" s="183"/>
    </row>
    <row r="132" spans="1:18" s="177" customFormat="1" ht="12.75">
      <c r="A132" s="212"/>
      <c r="B132" s="213"/>
      <c r="C132" s="212"/>
      <c r="D132" s="185"/>
      <c r="E132" s="183"/>
      <c r="F132" s="183"/>
      <c r="G132" s="183"/>
      <c r="H132" s="184"/>
      <c r="I132" s="183"/>
      <c r="J132" s="183"/>
      <c r="K132" s="183"/>
      <c r="L132" s="183"/>
      <c r="M132" s="183"/>
      <c r="N132" s="214"/>
      <c r="O132" s="183"/>
      <c r="P132" s="183"/>
      <c r="Q132" s="183"/>
      <c r="R132" s="183"/>
    </row>
    <row r="133" spans="1:19" s="177" customFormat="1" ht="12.75">
      <c r="A133" s="212"/>
      <c r="B133" s="213"/>
      <c r="C133" s="212"/>
      <c r="D133" s="182"/>
      <c r="E133" s="183"/>
      <c r="F133" s="183"/>
      <c r="G133" s="183"/>
      <c r="H133" s="184"/>
      <c r="I133" s="183"/>
      <c r="J133" s="183"/>
      <c r="K133" s="183"/>
      <c r="L133" s="183"/>
      <c r="M133" s="183"/>
      <c r="N133" s="214"/>
      <c r="O133" s="183"/>
      <c r="P133" s="183"/>
      <c r="Q133" s="183"/>
      <c r="R133" s="183"/>
      <c r="S133" s="178"/>
    </row>
    <row r="134" spans="1:19" s="177" customFormat="1" ht="12.75">
      <c r="A134" s="212"/>
      <c r="B134" s="213"/>
      <c r="C134" s="212"/>
      <c r="D134" s="182"/>
      <c r="E134" s="183"/>
      <c r="F134" s="183"/>
      <c r="G134" s="183"/>
      <c r="H134" s="184"/>
      <c r="I134" s="183"/>
      <c r="J134" s="183"/>
      <c r="K134" s="183"/>
      <c r="L134" s="183"/>
      <c r="M134" s="183"/>
      <c r="N134" s="214"/>
      <c r="O134" s="183"/>
      <c r="P134" s="183"/>
      <c r="Q134" s="183"/>
      <c r="R134" s="183"/>
      <c r="S134" s="178"/>
    </row>
    <row r="135" spans="1:19" s="177" customFormat="1" ht="12.75">
      <c r="A135" s="212"/>
      <c r="B135" s="213"/>
      <c r="C135" s="212"/>
      <c r="D135" s="182"/>
      <c r="E135" s="183"/>
      <c r="F135" s="183"/>
      <c r="G135" s="183"/>
      <c r="H135" s="184"/>
      <c r="I135" s="183"/>
      <c r="J135" s="183"/>
      <c r="K135" s="183"/>
      <c r="L135" s="183"/>
      <c r="M135" s="183"/>
      <c r="N135" s="214"/>
      <c r="O135" s="183"/>
      <c r="P135" s="183"/>
      <c r="Q135" s="183"/>
      <c r="R135" s="183"/>
      <c r="S135" s="178"/>
    </row>
    <row r="136" spans="1:18" s="177" customFormat="1" ht="12.75">
      <c r="A136" s="186"/>
      <c r="B136" s="186"/>
      <c r="C136" s="186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3"/>
    </row>
    <row r="137" s="177" customFormat="1" ht="12.75">
      <c r="C137" s="206"/>
    </row>
    <row r="138" s="177" customFormat="1" ht="12.75">
      <c r="C138" s="206"/>
    </row>
    <row r="139" s="177" customFormat="1" ht="12.75">
      <c r="C139" s="206"/>
    </row>
    <row r="140" spans="1:18" s="177" customFormat="1" ht="12.75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</row>
    <row r="141" spans="1:18" s="177" customFormat="1" ht="12.75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</row>
    <row r="142" spans="1:18" s="177" customFormat="1" ht="12.75">
      <c r="A142" s="200"/>
      <c r="B142" s="201"/>
      <c r="C142" s="202"/>
      <c r="D142" s="203"/>
      <c r="E142" s="203"/>
      <c r="F142" s="203"/>
      <c r="G142" s="203"/>
      <c r="H142" s="203"/>
      <c r="I142" s="203"/>
      <c r="J142" s="203"/>
      <c r="K142" s="204"/>
      <c r="L142" s="205"/>
      <c r="M142" s="205"/>
      <c r="N142" s="205"/>
      <c r="O142" s="205"/>
      <c r="P142" s="205"/>
      <c r="Q142" s="204"/>
      <c r="R142" s="206"/>
    </row>
    <row r="143" spans="1:18" s="177" customFormat="1" ht="12.75">
      <c r="A143" s="200"/>
      <c r="B143" s="201"/>
      <c r="C143" s="202"/>
      <c r="D143" s="204"/>
      <c r="E143" s="203"/>
      <c r="F143" s="203"/>
      <c r="G143" s="203"/>
      <c r="H143" s="203"/>
      <c r="I143" s="203"/>
      <c r="J143" s="203"/>
      <c r="K143" s="204"/>
      <c r="L143" s="201"/>
      <c r="M143" s="204"/>
      <c r="N143" s="208"/>
      <c r="O143" s="202"/>
      <c r="P143" s="202"/>
      <c r="Q143" s="204"/>
      <c r="R143" s="206"/>
    </row>
    <row r="144" spans="1:18" s="177" customFormat="1" ht="12.75">
      <c r="A144" s="200"/>
      <c r="B144" s="201"/>
      <c r="C144" s="202"/>
      <c r="D144" s="218"/>
      <c r="E144" s="190"/>
      <c r="F144" s="190"/>
      <c r="G144" s="201"/>
      <c r="H144" s="204"/>
      <c r="I144" s="204"/>
      <c r="J144" s="201"/>
      <c r="K144" s="204"/>
      <c r="L144" s="201"/>
      <c r="M144" s="204"/>
      <c r="N144" s="208"/>
      <c r="O144" s="202"/>
      <c r="P144" s="202"/>
      <c r="Q144" s="204"/>
      <c r="R144" s="206"/>
    </row>
    <row r="145" spans="1:18" s="177" customFormat="1" ht="17.25" customHeight="1">
      <c r="A145" s="200"/>
      <c r="B145" s="201"/>
      <c r="C145" s="202"/>
      <c r="D145" s="218"/>
      <c r="E145" s="190"/>
      <c r="F145" s="190"/>
      <c r="G145" s="201"/>
      <c r="H145" s="204"/>
      <c r="I145" s="204"/>
      <c r="J145" s="201"/>
      <c r="K145" s="204"/>
      <c r="L145" s="193"/>
      <c r="M145" s="194"/>
      <c r="N145" s="208"/>
      <c r="O145" s="202"/>
      <c r="P145" s="202"/>
      <c r="Q145" s="204"/>
      <c r="R145" s="206"/>
    </row>
    <row r="146" spans="1:18" s="177" customFormat="1" ht="12.75">
      <c r="A146" s="212"/>
      <c r="B146" s="213"/>
      <c r="C146" s="212"/>
      <c r="D146" s="182"/>
      <c r="E146" s="183"/>
      <c r="F146" s="183"/>
      <c r="G146" s="183"/>
      <c r="H146" s="184"/>
      <c r="I146" s="183"/>
      <c r="J146" s="183"/>
      <c r="K146" s="183"/>
      <c r="L146" s="183"/>
      <c r="M146" s="183"/>
      <c r="N146" s="214"/>
      <c r="O146" s="183"/>
      <c r="P146" s="183"/>
      <c r="Q146" s="183"/>
      <c r="R146" s="183"/>
    </row>
    <row r="147" spans="1:18" s="177" customFormat="1" ht="12.75">
      <c r="A147" s="212"/>
      <c r="B147" s="213"/>
      <c r="C147" s="212"/>
      <c r="D147" s="182"/>
      <c r="E147" s="183"/>
      <c r="F147" s="183"/>
      <c r="G147" s="183"/>
      <c r="H147" s="184"/>
      <c r="I147" s="183"/>
      <c r="J147" s="183"/>
      <c r="K147" s="183"/>
      <c r="L147" s="183"/>
      <c r="M147" s="183"/>
      <c r="N147" s="214"/>
      <c r="O147" s="183"/>
      <c r="P147" s="183"/>
      <c r="Q147" s="183"/>
      <c r="R147" s="183"/>
    </row>
    <row r="148" spans="1:22" s="177" customFormat="1" ht="12.75">
      <c r="A148" s="212"/>
      <c r="B148" s="213"/>
      <c r="C148" s="212"/>
      <c r="D148" s="185"/>
      <c r="E148" s="183"/>
      <c r="F148" s="183"/>
      <c r="G148" s="183"/>
      <c r="H148" s="184"/>
      <c r="I148" s="183"/>
      <c r="J148" s="183"/>
      <c r="K148" s="183"/>
      <c r="L148" s="183"/>
      <c r="M148" s="183"/>
      <c r="N148" s="214"/>
      <c r="O148" s="183"/>
      <c r="P148" s="183"/>
      <c r="Q148" s="183"/>
      <c r="R148" s="183"/>
      <c r="S148" s="183"/>
      <c r="T148" s="183"/>
      <c r="U148" s="183"/>
      <c r="V148" s="183"/>
    </row>
    <row r="149" spans="1:22" s="177" customFormat="1" ht="12.75">
      <c r="A149" s="212"/>
      <c r="B149" s="213"/>
      <c r="C149" s="212"/>
      <c r="D149" s="185"/>
      <c r="E149" s="183"/>
      <c r="F149" s="183"/>
      <c r="G149" s="183"/>
      <c r="H149" s="184"/>
      <c r="I149" s="183"/>
      <c r="J149" s="183"/>
      <c r="K149" s="183"/>
      <c r="L149" s="183"/>
      <c r="M149" s="183"/>
      <c r="N149" s="214"/>
      <c r="O149" s="183"/>
      <c r="P149" s="183"/>
      <c r="Q149" s="183"/>
      <c r="R149" s="183"/>
      <c r="S149" s="183"/>
      <c r="T149" s="183"/>
      <c r="U149" s="183"/>
      <c r="V149" s="183"/>
    </row>
    <row r="150" spans="1:20" s="177" customFormat="1" ht="12.75">
      <c r="A150" s="212"/>
      <c r="B150" s="213"/>
      <c r="C150" s="212"/>
      <c r="D150" s="182"/>
      <c r="E150" s="183"/>
      <c r="F150" s="183"/>
      <c r="G150" s="183"/>
      <c r="H150" s="184"/>
      <c r="I150" s="183"/>
      <c r="J150" s="183"/>
      <c r="K150" s="183"/>
      <c r="L150" s="183"/>
      <c r="M150" s="183"/>
      <c r="N150" s="214"/>
      <c r="O150" s="183"/>
      <c r="P150" s="183"/>
      <c r="Q150" s="183"/>
      <c r="R150" s="183"/>
      <c r="T150" s="180"/>
    </row>
    <row r="151" spans="1:18" s="177" customFormat="1" ht="12.75">
      <c r="A151" s="212"/>
      <c r="B151" s="213"/>
      <c r="C151" s="212"/>
      <c r="D151" s="185"/>
      <c r="E151" s="183"/>
      <c r="F151" s="183"/>
      <c r="G151" s="183"/>
      <c r="H151" s="182"/>
      <c r="I151" s="183"/>
      <c r="J151" s="183"/>
      <c r="K151" s="183"/>
      <c r="L151" s="183"/>
      <c r="M151" s="183"/>
      <c r="N151" s="214"/>
      <c r="O151" s="183"/>
      <c r="P151" s="183"/>
      <c r="Q151" s="183"/>
      <c r="R151" s="183"/>
    </row>
    <row r="152" spans="1:22" s="177" customFormat="1" ht="12.75">
      <c r="A152" s="212"/>
      <c r="B152" s="213"/>
      <c r="C152" s="212"/>
      <c r="D152" s="185"/>
      <c r="E152" s="183"/>
      <c r="F152" s="183"/>
      <c r="G152" s="183"/>
      <c r="H152" s="182"/>
      <c r="I152" s="183"/>
      <c r="J152" s="183"/>
      <c r="K152" s="183"/>
      <c r="L152" s="183"/>
      <c r="M152" s="183"/>
      <c r="N152" s="214"/>
      <c r="O152" s="183"/>
      <c r="P152" s="183"/>
      <c r="Q152" s="183"/>
      <c r="R152" s="183"/>
      <c r="S152" s="183"/>
      <c r="T152" s="183"/>
      <c r="U152" s="183"/>
      <c r="V152" s="183"/>
    </row>
    <row r="153" spans="1:22" s="177" customFormat="1" ht="12.75">
      <c r="A153" s="212"/>
      <c r="B153" s="213"/>
      <c r="C153" s="212"/>
      <c r="D153" s="185"/>
      <c r="E153" s="183"/>
      <c r="F153" s="183"/>
      <c r="G153" s="183"/>
      <c r="H153" s="182"/>
      <c r="I153" s="183"/>
      <c r="J153" s="183"/>
      <c r="K153" s="183"/>
      <c r="L153" s="183"/>
      <c r="M153" s="183"/>
      <c r="N153" s="214"/>
      <c r="O153" s="183"/>
      <c r="P153" s="183"/>
      <c r="Q153" s="183"/>
      <c r="R153" s="183"/>
      <c r="S153" s="183"/>
      <c r="T153" s="183"/>
      <c r="U153" s="183"/>
      <c r="V153" s="183"/>
    </row>
    <row r="154" spans="1:22" s="177" customFormat="1" ht="12.75">
      <c r="A154" s="212"/>
      <c r="B154" s="213"/>
      <c r="C154" s="212"/>
      <c r="D154" s="185"/>
      <c r="E154" s="183"/>
      <c r="F154" s="183"/>
      <c r="G154" s="183"/>
      <c r="H154" s="184"/>
      <c r="I154" s="183"/>
      <c r="J154" s="183"/>
      <c r="K154" s="183"/>
      <c r="L154" s="183"/>
      <c r="M154" s="183"/>
      <c r="N154" s="214"/>
      <c r="O154" s="183"/>
      <c r="P154" s="183"/>
      <c r="Q154" s="183"/>
      <c r="R154" s="183"/>
      <c r="S154" s="183"/>
      <c r="T154" s="183"/>
      <c r="U154" s="183"/>
      <c r="V154" s="183"/>
    </row>
    <row r="155" spans="1:18" s="177" customFormat="1" ht="12.75">
      <c r="A155" s="212"/>
      <c r="B155" s="213"/>
      <c r="C155" s="212"/>
      <c r="D155" s="185"/>
      <c r="E155" s="183"/>
      <c r="F155" s="183"/>
      <c r="G155" s="183"/>
      <c r="H155" s="184"/>
      <c r="I155" s="183"/>
      <c r="J155" s="183"/>
      <c r="K155" s="183"/>
      <c r="L155" s="183"/>
      <c r="M155" s="183"/>
      <c r="N155" s="214"/>
      <c r="O155" s="183"/>
      <c r="P155" s="183"/>
      <c r="Q155" s="183"/>
      <c r="R155" s="183"/>
    </row>
    <row r="156" spans="1:18" s="177" customFormat="1" ht="12.75">
      <c r="A156" s="212"/>
      <c r="B156" s="213"/>
      <c r="C156" s="212"/>
      <c r="D156" s="185"/>
      <c r="E156" s="183"/>
      <c r="F156" s="183"/>
      <c r="G156" s="183"/>
      <c r="H156" s="184"/>
      <c r="I156" s="183"/>
      <c r="J156" s="183"/>
      <c r="K156" s="183"/>
      <c r="L156" s="183"/>
      <c r="M156" s="183"/>
      <c r="N156" s="214"/>
      <c r="O156" s="183"/>
      <c r="P156" s="183"/>
      <c r="Q156" s="183"/>
      <c r="R156" s="183"/>
    </row>
    <row r="157" spans="1:18" s="177" customFormat="1" ht="12.75">
      <c r="A157" s="212"/>
      <c r="B157" s="213"/>
      <c r="C157" s="212"/>
      <c r="D157" s="185"/>
      <c r="E157" s="183"/>
      <c r="F157" s="183"/>
      <c r="G157" s="183"/>
      <c r="H157" s="184"/>
      <c r="I157" s="183"/>
      <c r="J157" s="183"/>
      <c r="K157" s="183"/>
      <c r="L157" s="183"/>
      <c r="M157" s="183"/>
      <c r="N157" s="214"/>
      <c r="O157" s="183"/>
      <c r="P157" s="183"/>
      <c r="Q157" s="183"/>
      <c r="R157" s="183"/>
    </row>
    <row r="158" spans="1:18" s="177" customFormat="1" ht="12.75">
      <c r="A158" s="212"/>
      <c r="B158" s="213"/>
      <c r="C158" s="212"/>
      <c r="D158" s="185"/>
      <c r="E158" s="183"/>
      <c r="F158" s="183"/>
      <c r="G158" s="183"/>
      <c r="H158" s="184"/>
      <c r="I158" s="183"/>
      <c r="J158" s="183"/>
      <c r="K158" s="183"/>
      <c r="L158" s="183"/>
      <c r="M158" s="183"/>
      <c r="N158" s="214"/>
      <c r="O158" s="183"/>
      <c r="P158" s="183"/>
      <c r="Q158" s="183"/>
      <c r="R158" s="183"/>
    </row>
    <row r="159" spans="1:18" s="177" customFormat="1" ht="12.75">
      <c r="A159" s="212"/>
      <c r="B159" s="213"/>
      <c r="C159" s="212"/>
      <c r="D159" s="185"/>
      <c r="E159" s="183"/>
      <c r="F159" s="183"/>
      <c r="G159" s="183"/>
      <c r="H159" s="184"/>
      <c r="I159" s="183"/>
      <c r="J159" s="183"/>
      <c r="K159" s="183"/>
      <c r="L159" s="183"/>
      <c r="M159" s="183"/>
      <c r="N159" s="214"/>
      <c r="O159" s="183"/>
      <c r="P159" s="183"/>
      <c r="Q159" s="183"/>
      <c r="R159" s="183"/>
    </row>
    <row r="160" spans="1:18" s="177" customFormat="1" ht="12.75">
      <c r="A160" s="212"/>
      <c r="B160" s="213"/>
      <c r="C160" s="212"/>
      <c r="D160" s="185"/>
      <c r="E160" s="183"/>
      <c r="F160" s="183"/>
      <c r="G160" s="183"/>
      <c r="H160" s="184"/>
      <c r="I160" s="183"/>
      <c r="J160" s="183"/>
      <c r="K160" s="183"/>
      <c r="L160" s="183"/>
      <c r="M160" s="183"/>
      <c r="N160" s="214"/>
      <c r="O160" s="183"/>
      <c r="P160" s="183"/>
      <c r="Q160" s="183"/>
      <c r="R160" s="183"/>
    </row>
    <row r="161" spans="1:18" s="177" customFormat="1" ht="12.75">
      <c r="A161" s="212"/>
      <c r="B161" s="213"/>
      <c r="C161" s="212"/>
      <c r="D161" s="185"/>
      <c r="E161" s="183"/>
      <c r="F161" s="183"/>
      <c r="G161" s="183"/>
      <c r="H161" s="184"/>
      <c r="I161" s="183"/>
      <c r="J161" s="183"/>
      <c r="K161" s="183"/>
      <c r="L161" s="183"/>
      <c r="M161" s="183"/>
      <c r="N161" s="214"/>
      <c r="O161" s="183"/>
      <c r="P161" s="183"/>
      <c r="Q161" s="183"/>
      <c r="R161" s="183"/>
    </row>
    <row r="162" spans="1:18" s="177" customFormat="1" ht="12.75">
      <c r="A162" s="212"/>
      <c r="B162" s="213"/>
      <c r="C162" s="212"/>
      <c r="D162" s="182"/>
      <c r="E162" s="183"/>
      <c r="F162" s="182"/>
      <c r="G162" s="183"/>
      <c r="H162" s="184"/>
      <c r="I162" s="183"/>
      <c r="J162" s="183"/>
      <c r="K162" s="183"/>
      <c r="L162" s="183"/>
      <c r="M162" s="183"/>
      <c r="N162" s="214"/>
      <c r="O162" s="183"/>
      <c r="P162" s="183"/>
      <c r="Q162" s="183"/>
      <c r="R162" s="183"/>
    </row>
    <row r="163" spans="1:18" s="177" customFormat="1" ht="12.75">
      <c r="A163" s="212"/>
      <c r="B163" s="213"/>
      <c r="C163" s="212"/>
      <c r="D163" s="182"/>
      <c r="E163" s="183"/>
      <c r="F163" s="182"/>
      <c r="G163" s="183"/>
      <c r="H163" s="184"/>
      <c r="I163" s="183"/>
      <c r="J163" s="183"/>
      <c r="K163" s="183"/>
      <c r="L163" s="183"/>
      <c r="M163" s="183"/>
      <c r="N163" s="214"/>
      <c r="O163" s="183"/>
      <c r="P163" s="183"/>
      <c r="Q163" s="183"/>
      <c r="R163" s="183"/>
    </row>
    <row r="164" spans="1:18" s="177" customFormat="1" ht="12.75">
      <c r="A164" s="212"/>
      <c r="B164" s="213"/>
      <c r="C164" s="212"/>
      <c r="D164" s="182"/>
      <c r="E164" s="183"/>
      <c r="F164" s="182"/>
      <c r="G164" s="183"/>
      <c r="H164" s="184"/>
      <c r="I164" s="183"/>
      <c r="J164" s="183"/>
      <c r="K164" s="183"/>
      <c r="L164" s="183"/>
      <c r="M164" s="183"/>
      <c r="N164" s="214"/>
      <c r="O164" s="183"/>
      <c r="P164" s="183"/>
      <c r="Q164" s="183"/>
      <c r="R164" s="183"/>
    </row>
    <row r="165" spans="1:18" s="177" customFormat="1" ht="12.75">
      <c r="A165" s="186"/>
      <c r="B165" s="186"/>
      <c r="C165" s="186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3"/>
    </row>
    <row r="166" s="177" customFormat="1" ht="12.75">
      <c r="C166" s="206"/>
    </row>
    <row r="167" spans="1:18" s="177" customFormat="1" ht="12.75">
      <c r="A167" s="176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</row>
    <row r="168" spans="1:18" s="177" customFormat="1" ht="12.75">
      <c r="A168" s="176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</row>
    <row r="169" spans="1:18" s="177" customFormat="1" ht="12.75">
      <c r="A169" s="200"/>
      <c r="B169" s="201"/>
      <c r="C169" s="202"/>
      <c r="D169" s="203"/>
      <c r="E169" s="203"/>
      <c r="F169" s="203"/>
      <c r="G169" s="203"/>
      <c r="H169" s="203"/>
      <c r="I169" s="203"/>
      <c r="J169" s="203"/>
      <c r="K169" s="204"/>
      <c r="L169" s="205"/>
      <c r="M169" s="205"/>
      <c r="N169" s="205"/>
      <c r="O169" s="205"/>
      <c r="P169" s="205"/>
      <c r="Q169" s="204"/>
      <c r="R169" s="206"/>
    </row>
    <row r="170" spans="1:18" s="177" customFormat="1" ht="12.75">
      <c r="A170" s="200"/>
      <c r="B170" s="201"/>
      <c r="C170" s="202"/>
      <c r="D170" s="207"/>
      <c r="E170" s="203"/>
      <c r="F170" s="203"/>
      <c r="G170" s="203"/>
      <c r="H170" s="203"/>
      <c r="I170" s="203"/>
      <c r="J170" s="203"/>
      <c r="K170" s="204"/>
      <c r="L170" s="201"/>
      <c r="M170" s="204"/>
      <c r="N170" s="208"/>
      <c r="O170" s="202"/>
      <c r="P170" s="202"/>
      <c r="Q170" s="204"/>
      <c r="R170" s="206"/>
    </row>
    <row r="171" spans="1:18" s="177" customFormat="1" ht="12.75">
      <c r="A171" s="200"/>
      <c r="B171" s="201"/>
      <c r="C171" s="202"/>
      <c r="D171" s="210"/>
      <c r="E171" s="190"/>
      <c r="F171" s="190"/>
      <c r="G171" s="201"/>
      <c r="H171" s="204"/>
      <c r="I171" s="204"/>
      <c r="J171" s="201"/>
      <c r="K171" s="204"/>
      <c r="L171" s="201"/>
      <c r="M171" s="204"/>
      <c r="N171" s="208"/>
      <c r="O171" s="202"/>
      <c r="P171" s="202"/>
      <c r="Q171" s="204"/>
      <c r="R171" s="206"/>
    </row>
    <row r="172" spans="1:18" s="177" customFormat="1" ht="12.75">
      <c r="A172" s="200"/>
      <c r="B172" s="201"/>
      <c r="C172" s="202"/>
      <c r="D172" s="210"/>
      <c r="E172" s="190"/>
      <c r="F172" s="190"/>
      <c r="G172" s="201"/>
      <c r="H172" s="204"/>
      <c r="I172" s="204"/>
      <c r="J172" s="201"/>
      <c r="K172" s="204"/>
      <c r="L172" s="193"/>
      <c r="M172" s="194"/>
      <c r="N172" s="208"/>
      <c r="O172" s="202"/>
      <c r="P172" s="202"/>
      <c r="Q172" s="204"/>
      <c r="R172" s="206"/>
    </row>
    <row r="173" spans="1:18" s="177" customFormat="1" ht="12.75">
      <c r="A173" s="212"/>
      <c r="B173" s="213"/>
      <c r="C173" s="212"/>
      <c r="D173" s="182"/>
      <c r="E173" s="183"/>
      <c r="F173" s="183"/>
      <c r="G173" s="183"/>
      <c r="H173" s="184"/>
      <c r="I173" s="183"/>
      <c r="J173" s="183"/>
      <c r="K173" s="183"/>
      <c r="L173" s="183"/>
      <c r="M173" s="183"/>
      <c r="N173" s="214"/>
      <c r="O173" s="183"/>
      <c r="P173" s="183"/>
      <c r="Q173" s="183"/>
      <c r="R173" s="183"/>
    </row>
    <row r="174" spans="1:18" s="177" customFormat="1" ht="12.75">
      <c r="A174" s="212"/>
      <c r="B174" s="213"/>
      <c r="C174" s="212"/>
      <c r="D174" s="182"/>
      <c r="E174" s="183"/>
      <c r="F174" s="183"/>
      <c r="G174" s="183"/>
      <c r="H174" s="184"/>
      <c r="I174" s="183"/>
      <c r="J174" s="183"/>
      <c r="K174" s="183"/>
      <c r="L174" s="183"/>
      <c r="M174" s="183"/>
      <c r="N174" s="214"/>
      <c r="O174" s="183"/>
      <c r="P174" s="183"/>
      <c r="Q174" s="183"/>
      <c r="R174" s="183"/>
    </row>
    <row r="175" spans="1:18" s="177" customFormat="1" ht="12.75">
      <c r="A175" s="212"/>
      <c r="B175" s="213"/>
      <c r="C175" s="212"/>
      <c r="D175" s="185"/>
      <c r="E175" s="183"/>
      <c r="F175" s="183"/>
      <c r="G175" s="183"/>
      <c r="H175" s="184"/>
      <c r="I175" s="183"/>
      <c r="J175" s="183"/>
      <c r="K175" s="183"/>
      <c r="L175" s="183"/>
      <c r="M175" s="183"/>
      <c r="N175" s="214"/>
      <c r="O175" s="183"/>
      <c r="P175" s="183"/>
      <c r="Q175" s="183"/>
      <c r="R175" s="183"/>
    </row>
    <row r="176" spans="1:18" s="177" customFormat="1" ht="12.75">
      <c r="A176" s="212"/>
      <c r="B176" s="213"/>
      <c r="C176" s="212"/>
      <c r="D176" s="185"/>
      <c r="E176" s="183"/>
      <c r="F176" s="183"/>
      <c r="G176" s="183"/>
      <c r="H176" s="184"/>
      <c r="I176" s="183"/>
      <c r="J176" s="183"/>
      <c r="K176" s="183"/>
      <c r="L176" s="183"/>
      <c r="M176" s="183"/>
      <c r="N176" s="214"/>
      <c r="O176" s="183"/>
      <c r="P176" s="183"/>
      <c r="Q176" s="183"/>
      <c r="R176" s="183"/>
    </row>
    <row r="177" spans="1:18" s="177" customFormat="1" ht="12.75">
      <c r="A177" s="212"/>
      <c r="B177" s="213"/>
      <c r="C177" s="212"/>
      <c r="D177" s="182"/>
      <c r="E177" s="183"/>
      <c r="F177" s="183"/>
      <c r="G177" s="183"/>
      <c r="H177" s="184"/>
      <c r="I177" s="183"/>
      <c r="J177" s="183"/>
      <c r="K177" s="183"/>
      <c r="L177" s="183"/>
      <c r="M177" s="183"/>
      <c r="N177" s="214"/>
      <c r="O177" s="183"/>
      <c r="P177" s="183"/>
      <c r="Q177" s="183"/>
      <c r="R177" s="183"/>
    </row>
    <row r="178" spans="1:18" s="177" customFormat="1" ht="12.75">
      <c r="A178" s="212"/>
      <c r="B178" s="213"/>
      <c r="C178" s="212"/>
      <c r="D178" s="185"/>
      <c r="E178" s="183"/>
      <c r="F178" s="183"/>
      <c r="G178" s="183"/>
      <c r="H178" s="182"/>
      <c r="I178" s="183"/>
      <c r="J178" s="183"/>
      <c r="K178" s="183"/>
      <c r="L178" s="183"/>
      <c r="M178" s="183"/>
      <c r="N178" s="214"/>
      <c r="O178" s="183"/>
      <c r="P178" s="183"/>
      <c r="Q178" s="183"/>
      <c r="R178" s="183"/>
    </row>
    <row r="179" spans="1:18" s="177" customFormat="1" ht="12.75">
      <c r="A179" s="212"/>
      <c r="B179" s="213"/>
      <c r="C179" s="212"/>
      <c r="D179" s="185"/>
      <c r="E179" s="183"/>
      <c r="F179" s="183"/>
      <c r="G179" s="183"/>
      <c r="H179" s="182"/>
      <c r="I179" s="183"/>
      <c r="J179" s="183"/>
      <c r="K179" s="183"/>
      <c r="L179" s="183"/>
      <c r="M179" s="183"/>
      <c r="N179" s="214"/>
      <c r="O179" s="183"/>
      <c r="P179" s="183"/>
      <c r="Q179" s="183"/>
      <c r="R179" s="183"/>
    </row>
    <row r="180" spans="1:18" s="177" customFormat="1" ht="12.75">
      <c r="A180" s="212"/>
      <c r="B180" s="213"/>
      <c r="C180" s="212"/>
      <c r="D180" s="185"/>
      <c r="E180" s="183"/>
      <c r="F180" s="183"/>
      <c r="G180" s="183"/>
      <c r="H180" s="182"/>
      <c r="I180" s="183"/>
      <c r="J180" s="183"/>
      <c r="K180" s="183"/>
      <c r="L180" s="183"/>
      <c r="M180" s="183"/>
      <c r="N180" s="214"/>
      <c r="O180" s="183"/>
      <c r="P180" s="183"/>
      <c r="Q180" s="183"/>
      <c r="R180" s="183"/>
    </row>
    <row r="181" spans="1:18" s="177" customFormat="1" ht="12.75">
      <c r="A181" s="212"/>
      <c r="B181" s="213"/>
      <c r="C181" s="212"/>
      <c r="D181" s="185"/>
      <c r="E181" s="183"/>
      <c r="F181" s="183"/>
      <c r="G181" s="183"/>
      <c r="H181" s="184"/>
      <c r="I181" s="183"/>
      <c r="J181" s="183"/>
      <c r="K181" s="183"/>
      <c r="L181" s="183"/>
      <c r="M181" s="183"/>
      <c r="N181" s="214"/>
      <c r="O181" s="183"/>
      <c r="P181" s="183"/>
      <c r="Q181" s="183"/>
      <c r="R181" s="183"/>
    </row>
    <row r="182" spans="1:18" s="177" customFormat="1" ht="12.75">
      <c r="A182" s="212"/>
      <c r="B182" s="213"/>
      <c r="C182" s="212"/>
      <c r="D182" s="185"/>
      <c r="E182" s="183"/>
      <c r="F182" s="183"/>
      <c r="G182" s="183"/>
      <c r="H182" s="184"/>
      <c r="I182" s="183"/>
      <c r="J182" s="183"/>
      <c r="K182" s="183"/>
      <c r="L182" s="183"/>
      <c r="M182" s="183"/>
      <c r="N182" s="214"/>
      <c r="O182" s="183"/>
      <c r="P182" s="183"/>
      <c r="Q182" s="183"/>
      <c r="R182" s="183"/>
    </row>
    <row r="183" spans="1:18" s="177" customFormat="1" ht="12.75">
      <c r="A183" s="212"/>
      <c r="B183" s="213"/>
      <c r="C183" s="212"/>
      <c r="D183" s="185"/>
      <c r="E183" s="183"/>
      <c r="F183" s="183"/>
      <c r="G183" s="183"/>
      <c r="H183" s="184"/>
      <c r="I183" s="183"/>
      <c r="J183" s="183"/>
      <c r="K183" s="183"/>
      <c r="L183" s="183"/>
      <c r="M183" s="183"/>
      <c r="N183" s="214"/>
      <c r="O183" s="183"/>
      <c r="P183" s="183"/>
      <c r="Q183" s="183"/>
      <c r="R183" s="183"/>
    </row>
    <row r="184" spans="1:18" s="177" customFormat="1" ht="12.75">
      <c r="A184" s="212"/>
      <c r="B184" s="213"/>
      <c r="C184" s="212"/>
      <c r="D184" s="185"/>
      <c r="E184" s="183"/>
      <c r="F184" s="183"/>
      <c r="G184" s="183"/>
      <c r="H184" s="184"/>
      <c r="I184" s="183"/>
      <c r="J184" s="183"/>
      <c r="K184" s="183"/>
      <c r="L184" s="183"/>
      <c r="M184" s="183"/>
      <c r="N184" s="214"/>
      <c r="O184" s="183"/>
      <c r="P184" s="183"/>
      <c r="Q184" s="183"/>
      <c r="R184" s="183"/>
    </row>
    <row r="185" spans="1:18" s="177" customFormat="1" ht="12.75">
      <c r="A185" s="212"/>
      <c r="B185" s="213"/>
      <c r="C185" s="212"/>
      <c r="D185" s="185"/>
      <c r="E185" s="183"/>
      <c r="F185" s="183"/>
      <c r="G185" s="183"/>
      <c r="H185" s="184"/>
      <c r="I185" s="183"/>
      <c r="J185" s="183"/>
      <c r="K185" s="183"/>
      <c r="L185" s="183"/>
      <c r="M185" s="183"/>
      <c r="N185" s="214"/>
      <c r="O185" s="183"/>
      <c r="P185" s="183"/>
      <c r="Q185" s="183"/>
      <c r="R185" s="183"/>
    </row>
    <row r="186" spans="1:18" s="177" customFormat="1" ht="12.75">
      <c r="A186" s="212"/>
      <c r="B186" s="213"/>
      <c r="C186" s="212"/>
      <c r="D186" s="185"/>
      <c r="E186" s="183"/>
      <c r="F186" s="183"/>
      <c r="G186" s="183"/>
      <c r="H186" s="184"/>
      <c r="I186" s="183"/>
      <c r="J186" s="183"/>
      <c r="K186" s="183"/>
      <c r="L186" s="183"/>
      <c r="M186" s="183"/>
      <c r="N186" s="214"/>
      <c r="O186" s="183"/>
      <c r="P186" s="183"/>
      <c r="Q186" s="183"/>
      <c r="R186" s="183"/>
    </row>
    <row r="187" spans="1:18" s="177" customFormat="1" ht="12.75">
      <c r="A187" s="212"/>
      <c r="B187" s="213"/>
      <c r="C187" s="212"/>
      <c r="D187" s="185"/>
      <c r="E187" s="183"/>
      <c r="F187" s="183"/>
      <c r="G187" s="183"/>
      <c r="H187" s="184"/>
      <c r="I187" s="183"/>
      <c r="J187" s="183"/>
      <c r="K187" s="183"/>
      <c r="L187" s="183"/>
      <c r="M187" s="183"/>
      <c r="N187" s="214"/>
      <c r="O187" s="183"/>
      <c r="P187" s="183"/>
      <c r="Q187" s="183"/>
      <c r="R187" s="183"/>
    </row>
    <row r="188" spans="1:18" s="177" customFormat="1" ht="12.75">
      <c r="A188" s="212"/>
      <c r="B188" s="213"/>
      <c r="C188" s="212"/>
      <c r="D188" s="185"/>
      <c r="E188" s="183"/>
      <c r="F188" s="183"/>
      <c r="G188" s="183"/>
      <c r="H188" s="184"/>
      <c r="I188" s="183"/>
      <c r="J188" s="183"/>
      <c r="K188" s="183"/>
      <c r="L188" s="183"/>
      <c r="M188" s="183"/>
      <c r="N188" s="214"/>
      <c r="O188" s="183"/>
      <c r="P188" s="183"/>
      <c r="Q188" s="183"/>
      <c r="R188" s="183"/>
    </row>
    <row r="189" spans="1:18" s="177" customFormat="1" ht="12.75">
      <c r="A189" s="212"/>
      <c r="B189" s="213"/>
      <c r="C189" s="212"/>
      <c r="D189" s="182"/>
      <c r="E189" s="183"/>
      <c r="F189" s="183"/>
      <c r="G189" s="183"/>
      <c r="H189" s="184"/>
      <c r="I189" s="183"/>
      <c r="J189" s="183"/>
      <c r="K189" s="183"/>
      <c r="L189" s="183"/>
      <c r="M189" s="183"/>
      <c r="N189" s="214"/>
      <c r="O189" s="183"/>
      <c r="P189" s="183"/>
      <c r="Q189" s="183"/>
      <c r="R189" s="183"/>
    </row>
    <row r="190" spans="1:18" s="177" customFormat="1" ht="12.75">
      <c r="A190" s="212"/>
      <c r="B190" s="213"/>
      <c r="C190" s="212"/>
      <c r="D190" s="182"/>
      <c r="E190" s="183"/>
      <c r="F190" s="183"/>
      <c r="G190" s="183"/>
      <c r="H190" s="184"/>
      <c r="I190" s="183"/>
      <c r="J190" s="183"/>
      <c r="K190" s="183"/>
      <c r="L190" s="183"/>
      <c r="M190" s="183"/>
      <c r="N190" s="214"/>
      <c r="O190" s="183"/>
      <c r="P190" s="183"/>
      <c r="Q190" s="183"/>
      <c r="R190" s="183"/>
    </row>
    <row r="191" spans="1:18" s="177" customFormat="1" ht="12.75">
      <c r="A191" s="212"/>
      <c r="B191" s="213"/>
      <c r="C191" s="212"/>
      <c r="D191" s="182"/>
      <c r="E191" s="183"/>
      <c r="F191" s="182"/>
      <c r="G191" s="183"/>
      <c r="H191" s="184"/>
      <c r="I191" s="183"/>
      <c r="J191" s="183"/>
      <c r="K191" s="183"/>
      <c r="L191" s="183"/>
      <c r="M191" s="183"/>
      <c r="N191" s="214"/>
      <c r="O191" s="183"/>
      <c r="P191" s="183"/>
      <c r="Q191" s="183"/>
      <c r="R191" s="183"/>
    </row>
    <row r="192" spans="1:18" s="177" customFormat="1" ht="12.75">
      <c r="A192" s="186"/>
      <c r="B192" s="186"/>
      <c r="C192" s="186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3"/>
    </row>
    <row r="193" s="177" customFormat="1" ht="12.75">
      <c r="C193" s="206"/>
    </row>
    <row r="194" s="177" customFormat="1" ht="12.75">
      <c r="C194" s="206"/>
    </row>
    <row r="195" spans="1:18" s="177" customFormat="1" ht="12.75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</row>
    <row r="196" spans="1:18" s="177" customFormat="1" ht="12.75">
      <c r="A196" s="176"/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</row>
    <row r="197" spans="1:18" s="177" customFormat="1" ht="12.75">
      <c r="A197" s="200"/>
      <c r="B197" s="201"/>
      <c r="C197" s="202"/>
      <c r="D197" s="203"/>
      <c r="E197" s="203"/>
      <c r="F197" s="203"/>
      <c r="G197" s="203"/>
      <c r="H197" s="203"/>
      <c r="I197" s="203"/>
      <c r="J197" s="203"/>
      <c r="K197" s="204"/>
      <c r="L197" s="205"/>
      <c r="M197" s="205"/>
      <c r="N197" s="205"/>
      <c r="O197" s="205"/>
      <c r="P197" s="205"/>
      <c r="Q197" s="204"/>
      <c r="R197" s="206"/>
    </row>
    <row r="198" spans="1:18" s="177" customFormat="1" ht="12.75">
      <c r="A198" s="200"/>
      <c r="B198" s="201"/>
      <c r="C198" s="202"/>
      <c r="D198" s="207"/>
      <c r="E198" s="203"/>
      <c r="F198" s="203"/>
      <c r="G198" s="203"/>
      <c r="H198" s="203"/>
      <c r="I198" s="203"/>
      <c r="J198" s="203"/>
      <c r="K198" s="204"/>
      <c r="L198" s="201"/>
      <c r="M198" s="204"/>
      <c r="N198" s="208"/>
      <c r="O198" s="202"/>
      <c r="P198" s="202"/>
      <c r="Q198" s="204"/>
      <c r="R198" s="206"/>
    </row>
    <row r="199" spans="1:18" s="177" customFormat="1" ht="12.75">
      <c r="A199" s="200"/>
      <c r="B199" s="201"/>
      <c r="C199" s="202"/>
      <c r="D199" s="210"/>
      <c r="E199" s="190"/>
      <c r="F199" s="190"/>
      <c r="G199" s="201"/>
      <c r="H199" s="204"/>
      <c r="I199" s="204"/>
      <c r="J199" s="201"/>
      <c r="K199" s="204"/>
      <c r="L199" s="201"/>
      <c r="M199" s="204"/>
      <c r="N199" s="208"/>
      <c r="O199" s="202"/>
      <c r="P199" s="202"/>
      <c r="Q199" s="204"/>
      <c r="R199" s="206"/>
    </row>
    <row r="200" spans="1:18" s="177" customFormat="1" ht="12.75">
      <c r="A200" s="200"/>
      <c r="B200" s="201"/>
      <c r="C200" s="202"/>
      <c r="D200" s="210"/>
      <c r="E200" s="190"/>
      <c r="F200" s="190"/>
      <c r="G200" s="201"/>
      <c r="H200" s="204"/>
      <c r="I200" s="204"/>
      <c r="J200" s="201"/>
      <c r="K200" s="204"/>
      <c r="L200" s="193"/>
      <c r="M200" s="194"/>
      <c r="N200" s="208"/>
      <c r="O200" s="202"/>
      <c r="P200" s="202"/>
      <c r="Q200" s="204"/>
      <c r="R200" s="206"/>
    </row>
    <row r="201" spans="1:18" s="177" customFormat="1" ht="12.75">
      <c r="A201" s="212"/>
      <c r="B201" s="213"/>
      <c r="C201" s="212"/>
      <c r="D201" s="189"/>
      <c r="E201" s="183"/>
      <c r="F201" s="183"/>
      <c r="G201" s="183"/>
      <c r="H201" s="184"/>
      <c r="I201" s="183"/>
      <c r="J201" s="183"/>
      <c r="K201" s="183"/>
      <c r="L201" s="183"/>
      <c r="M201" s="183"/>
      <c r="N201" s="214"/>
      <c r="O201" s="183"/>
      <c r="P201" s="183"/>
      <c r="Q201" s="183"/>
      <c r="R201" s="183"/>
    </row>
    <row r="202" spans="1:18" s="177" customFormat="1" ht="12.75">
      <c r="A202" s="212"/>
      <c r="B202" s="213"/>
      <c r="C202" s="212"/>
      <c r="D202" s="182"/>
      <c r="E202" s="183"/>
      <c r="F202" s="183"/>
      <c r="G202" s="183"/>
      <c r="H202" s="184"/>
      <c r="I202" s="183"/>
      <c r="J202" s="183"/>
      <c r="K202" s="183"/>
      <c r="L202" s="183"/>
      <c r="M202" s="183"/>
      <c r="N202" s="214"/>
      <c r="O202" s="183"/>
      <c r="P202" s="183"/>
      <c r="Q202" s="183"/>
      <c r="R202" s="183"/>
    </row>
    <row r="203" spans="1:18" s="177" customFormat="1" ht="12.75">
      <c r="A203" s="212"/>
      <c r="B203" s="213"/>
      <c r="C203" s="212"/>
      <c r="D203" s="185"/>
      <c r="E203" s="183"/>
      <c r="F203" s="183"/>
      <c r="G203" s="183"/>
      <c r="H203" s="184"/>
      <c r="I203" s="183"/>
      <c r="J203" s="183"/>
      <c r="K203" s="183"/>
      <c r="L203" s="183"/>
      <c r="M203" s="183"/>
      <c r="N203" s="214"/>
      <c r="O203" s="183"/>
      <c r="P203" s="183"/>
      <c r="Q203" s="183"/>
      <c r="R203" s="183"/>
    </row>
    <row r="204" spans="1:18" s="177" customFormat="1" ht="12.75">
      <c r="A204" s="212"/>
      <c r="B204" s="213"/>
      <c r="C204" s="212"/>
      <c r="D204" s="185"/>
      <c r="E204" s="183"/>
      <c r="F204" s="183"/>
      <c r="G204" s="183"/>
      <c r="H204" s="184"/>
      <c r="I204" s="183"/>
      <c r="J204" s="183"/>
      <c r="K204" s="183"/>
      <c r="L204" s="183"/>
      <c r="M204" s="183"/>
      <c r="N204" s="214"/>
      <c r="O204" s="183"/>
      <c r="P204" s="183"/>
      <c r="Q204" s="183"/>
      <c r="R204" s="183"/>
    </row>
    <row r="205" spans="1:18" s="177" customFormat="1" ht="12.75">
      <c r="A205" s="212"/>
      <c r="B205" s="213"/>
      <c r="C205" s="212"/>
      <c r="D205" s="182"/>
      <c r="E205" s="183"/>
      <c r="F205" s="183"/>
      <c r="G205" s="183"/>
      <c r="H205" s="184"/>
      <c r="I205" s="183"/>
      <c r="J205" s="183"/>
      <c r="K205" s="183"/>
      <c r="L205" s="183"/>
      <c r="M205" s="183"/>
      <c r="N205" s="214"/>
      <c r="O205" s="183"/>
      <c r="P205" s="183"/>
      <c r="Q205" s="183"/>
      <c r="R205" s="183"/>
    </row>
    <row r="206" spans="1:18" s="177" customFormat="1" ht="12.75">
      <c r="A206" s="212"/>
      <c r="B206" s="213"/>
      <c r="C206" s="212"/>
      <c r="D206" s="185"/>
      <c r="E206" s="183"/>
      <c r="F206" s="183"/>
      <c r="G206" s="183"/>
      <c r="H206" s="182"/>
      <c r="I206" s="183"/>
      <c r="J206" s="183"/>
      <c r="K206" s="183"/>
      <c r="L206" s="183"/>
      <c r="M206" s="183"/>
      <c r="N206" s="214"/>
      <c r="O206" s="183"/>
      <c r="P206" s="183"/>
      <c r="Q206" s="183"/>
      <c r="R206" s="183"/>
    </row>
    <row r="207" spans="1:18" s="177" customFormat="1" ht="12.75">
      <c r="A207" s="212"/>
      <c r="B207" s="213"/>
      <c r="C207" s="212"/>
      <c r="D207" s="185"/>
      <c r="E207" s="183"/>
      <c r="F207" s="183"/>
      <c r="G207" s="183"/>
      <c r="H207" s="182"/>
      <c r="I207" s="183"/>
      <c r="J207" s="183"/>
      <c r="K207" s="183"/>
      <c r="L207" s="183"/>
      <c r="M207" s="183"/>
      <c r="N207" s="214"/>
      <c r="O207" s="183"/>
      <c r="P207" s="183"/>
      <c r="Q207" s="183"/>
      <c r="R207" s="183"/>
    </row>
    <row r="208" spans="1:18" s="177" customFormat="1" ht="12.75">
      <c r="A208" s="212"/>
      <c r="B208" s="213"/>
      <c r="C208" s="212"/>
      <c r="D208" s="185"/>
      <c r="E208" s="183"/>
      <c r="F208" s="183"/>
      <c r="G208" s="183"/>
      <c r="H208" s="182"/>
      <c r="I208" s="183"/>
      <c r="J208" s="183"/>
      <c r="K208" s="183"/>
      <c r="L208" s="183"/>
      <c r="M208" s="183"/>
      <c r="N208" s="214"/>
      <c r="O208" s="183"/>
      <c r="P208" s="183"/>
      <c r="Q208" s="183"/>
      <c r="R208" s="183"/>
    </row>
    <row r="209" spans="1:18" s="177" customFormat="1" ht="12.75">
      <c r="A209" s="212"/>
      <c r="B209" s="213"/>
      <c r="C209" s="212"/>
      <c r="D209" s="185"/>
      <c r="E209" s="183"/>
      <c r="F209" s="183"/>
      <c r="G209" s="183"/>
      <c r="H209" s="184"/>
      <c r="I209" s="183"/>
      <c r="J209" s="183"/>
      <c r="K209" s="183"/>
      <c r="L209" s="183"/>
      <c r="M209" s="183"/>
      <c r="N209" s="214"/>
      <c r="O209" s="183"/>
      <c r="P209" s="183"/>
      <c r="Q209" s="183"/>
      <c r="R209" s="183"/>
    </row>
    <row r="210" spans="1:18" s="177" customFormat="1" ht="12.75">
      <c r="A210" s="212"/>
      <c r="B210" s="213"/>
      <c r="C210" s="212"/>
      <c r="D210" s="185"/>
      <c r="E210" s="183"/>
      <c r="F210" s="183"/>
      <c r="G210" s="183"/>
      <c r="H210" s="184"/>
      <c r="I210" s="183"/>
      <c r="J210" s="183"/>
      <c r="K210" s="183"/>
      <c r="L210" s="183"/>
      <c r="M210" s="183"/>
      <c r="N210" s="214"/>
      <c r="O210" s="183"/>
      <c r="P210" s="183"/>
      <c r="Q210" s="183"/>
      <c r="R210" s="183"/>
    </row>
    <row r="211" spans="1:18" s="177" customFormat="1" ht="12.75">
      <c r="A211" s="212"/>
      <c r="B211" s="213"/>
      <c r="C211" s="212"/>
      <c r="D211" s="185"/>
      <c r="E211" s="183"/>
      <c r="F211" s="183"/>
      <c r="G211" s="183"/>
      <c r="H211" s="184"/>
      <c r="I211" s="183"/>
      <c r="J211" s="183"/>
      <c r="K211" s="183"/>
      <c r="L211" s="183"/>
      <c r="M211" s="183"/>
      <c r="N211" s="214"/>
      <c r="O211" s="183"/>
      <c r="P211" s="183"/>
      <c r="Q211" s="183"/>
      <c r="R211" s="183"/>
    </row>
    <row r="212" spans="1:18" s="177" customFormat="1" ht="12.75">
      <c r="A212" s="212"/>
      <c r="B212" s="213"/>
      <c r="C212" s="212"/>
      <c r="D212" s="185"/>
      <c r="E212" s="183"/>
      <c r="F212" s="183"/>
      <c r="G212" s="183"/>
      <c r="H212" s="184"/>
      <c r="I212" s="183"/>
      <c r="J212" s="183"/>
      <c r="K212" s="183"/>
      <c r="L212" s="183"/>
      <c r="M212" s="183"/>
      <c r="N212" s="214"/>
      <c r="O212" s="183"/>
      <c r="P212" s="183"/>
      <c r="Q212" s="183"/>
      <c r="R212" s="183"/>
    </row>
    <row r="213" spans="1:18" s="177" customFormat="1" ht="12.75">
      <c r="A213" s="212"/>
      <c r="B213" s="213"/>
      <c r="C213" s="212"/>
      <c r="D213" s="185"/>
      <c r="E213" s="183"/>
      <c r="F213" s="183"/>
      <c r="G213" s="183"/>
      <c r="H213" s="184"/>
      <c r="I213" s="183"/>
      <c r="J213" s="183"/>
      <c r="K213" s="183"/>
      <c r="L213" s="183"/>
      <c r="M213" s="183"/>
      <c r="N213" s="214"/>
      <c r="O213" s="183"/>
      <c r="P213" s="183"/>
      <c r="Q213" s="183"/>
      <c r="R213" s="183"/>
    </row>
    <row r="214" spans="1:18" s="177" customFormat="1" ht="12.75">
      <c r="A214" s="212"/>
      <c r="B214" s="213"/>
      <c r="C214" s="212"/>
      <c r="D214" s="185"/>
      <c r="E214" s="183"/>
      <c r="F214" s="183"/>
      <c r="G214" s="183"/>
      <c r="H214" s="184"/>
      <c r="I214" s="183"/>
      <c r="J214" s="183"/>
      <c r="K214" s="183"/>
      <c r="L214" s="183"/>
      <c r="M214" s="183"/>
      <c r="N214" s="214"/>
      <c r="O214" s="183"/>
      <c r="P214" s="183"/>
      <c r="Q214" s="183"/>
      <c r="R214" s="183"/>
    </row>
    <row r="215" spans="1:18" s="177" customFormat="1" ht="12.75">
      <c r="A215" s="212"/>
      <c r="B215" s="213"/>
      <c r="C215" s="212"/>
      <c r="D215" s="185"/>
      <c r="E215" s="183"/>
      <c r="F215" s="183"/>
      <c r="G215" s="183"/>
      <c r="H215" s="184"/>
      <c r="I215" s="183"/>
      <c r="J215" s="183"/>
      <c r="K215" s="183"/>
      <c r="L215" s="183"/>
      <c r="M215" s="183"/>
      <c r="N215" s="214"/>
      <c r="O215" s="183"/>
      <c r="P215" s="183"/>
      <c r="Q215" s="183"/>
      <c r="R215" s="183"/>
    </row>
    <row r="216" spans="1:18" s="177" customFormat="1" ht="12.75">
      <c r="A216" s="212"/>
      <c r="B216" s="213"/>
      <c r="C216" s="212"/>
      <c r="D216" s="185"/>
      <c r="E216" s="183"/>
      <c r="F216" s="183"/>
      <c r="G216" s="183"/>
      <c r="H216" s="184"/>
      <c r="I216" s="183"/>
      <c r="J216" s="183"/>
      <c r="K216" s="183"/>
      <c r="L216" s="183"/>
      <c r="M216" s="183"/>
      <c r="N216" s="214"/>
      <c r="O216" s="183"/>
      <c r="P216" s="183"/>
      <c r="Q216" s="183"/>
      <c r="R216" s="183"/>
    </row>
    <row r="217" spans="1:18" s="177" customFormat="1" ht="12.75">
      <c r="A217" s="212"/>
      <c r="B217" s="213"/>
      <c r="C217" s="212"/>
      <c r="D217" s="182"/>
      <c r="E217" s="183"/>
      <c r="F217" s="183"/>
      <c r="G217" s="183"/>
      <c r="H217" s="184"/>
      <c r="I217" s="183"/>
      <c r="J217" s="183"/>
      <c r="K217" s="183"/>
      <c r="L217" s="183"/>
      <c r="M217" s="183"/>
      <c r="N217" s="214"/>
      <c r="O217" s="183"/>
      <c r="P217" s="183"/>
      <c r="Q217" s="183"/>
      <c r="R217" s="183"/>
    </row>
    <row r="218" spans="1:18" s="177" customFormat="1" ht="12.75">
      <c r="A218" s="212"/>
      <c r="B218" s="213"/>
      <c r="C218" s="212"/>
      <c r="D218" s="182"/>
      <c r="E218" s="183"/>
      <c r="F218" s="183"/>
      <c r="G218" s="183"/>
      <c r="H218" s="184"/>
      <c r="I218" s="183"/>
      <c r="J218" s="183"/>
      <c r="K218" s="183"/>
      <c r="L218" s="183"/>
      <c r="M218" s="183"/>
      <c r="N218" s="214"/>
      <c r="O218" s="183"/>
      <c r="P218" s="183"/>
      <c r="Q218" s="183"/>
      <c r="R218" s="183"/>
    </row>
    <row r="219" spans="1:18" s="177" customFormat="1" ht="12.75">
      <c r="A219" s="212"/>
      <c r="B219" s="213"/>
      <c r="C219" s="212"/>
      <c r="D219" s="182"/>
      <c r="E219" s="183"/>
      <c r="F219" s="183"/>
      <c r="G219" s="183"/>
      <c r="H219" s="184"/>
      <c r="I219" s="183"/>
      <c r="J219" s="183"/>
      <c r="K219" s="183"/>
      <c r="L219" s="183"/>
      <c r="M219" s="183"/>
      <c r="N219" s="214"/>
      <c r="O219" s="183"/>
      <c r="P219" s="183"/>
      <c r="Q219" s="183"/>
      <c r="R219" s="183"/>
    </row>
    <row r="220" spans="1:18" s="177" customFormat="1" ht="12.75">
      <c r="A220" s="186"/>
      <c r="B220" s="186"/>
      <c r="C220" s="186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3"/>
    </row>
    <row r="221" s="177" customFormat="1" ht="12.75">
      <c r="C221" s="206"/>
    </row>
    <row r="222" s="177" customFormat="1" ht="12.75">
      <c r="C222" s="206"/>
    </row>
    <row r="223" spans="1:18" s="177" customFormat="1" ht="12.75">
      <c r="A223" s="176"/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</row>
    <row r="224" spans="1:18" s="177" customFormat="1" ht="12.75">
      <c r="A224" s="176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</row>
    <row r="225" spans="1:18" s="177" customFormat="1" ht="12.75">
      <c r="A225" s="200"/>
      <c r="B225" s="201"/>
      <c r="C225" s="202"/>
      <c r="D225" s="203"/>
      <c r="E225" s="203"/>
      <c r="F225" s="203"/>
      <c r="G225" s="203"/>
      <c r="H225" s="203"/>
      <c r="I225" s="203"/>
      <c r="J225" s="203"/>
      <c r="K225" s="204"/>
      <c r="L225" s="205"/>
      <c r="M225" s="205"/>
      <c r="N225" s="205"/>
      <c r="O225" s="205"/>
      <c r="P225" s="205"/>
      <c r="Q225" s="204"/>
      <c r="R225" s="206"/>
    </row>
    <row r="226" spans="1:18" s="177" customFormat="1" ht="12.75">
      <c r="A226" s="200"/>
      <c r="B226" s="201"/>
      <c r="C226" s="202"/>
      <c r="D226" s="207"/>
      <c r="E226" s="203"/>
      <c r="F226" s="203"/>
      <c r="G226" s="203"/>
      <c r="H226" s="203"/>
      <c r="I226" s="203"/>
      <c r="J226" s="203"/>
      <c r="K226" s="204"/>
      <c r="L226" s="201"/>
      <c r="M226" s="204"/>
      <c r="N226" s="208"/>
      <c r="O226" s="202"/>
      <c r="P226" s="202"/>
      <c r="Q226" s="204"/>
      <c r="R226" s="206"/>
    </row>
    <row r="227" spans="1:18" s="177" customFormat="1" ht="12.75">
      <c r="A227" s="200"/>
      <c r="B227" s="201"/>
      <c r="C227" s="202"/>
      <c r="D227" s="210"/>
      <c r="E227" s="190"/>
      <c r="F227" s="190"/>
      <c r="G227" s="201"/>
      <c r="H227" s="204"/>
      <c r="I227" s="204"/>
      <c r="J227" s="201"/>
      <c r="K227" s="204"/>
      <c r="L227" s="201"/>
      <c r="M227" s="204"/>
      <c r="N227" s="208"/>
      <c r="O227" s="202"/>
      <c r="P227" s="202"/>
      <c r="Q227" s="204"/>
      <c r="R227" s="206"/>
    </row>
    <row r="228" spans="1:18" s="177" customFormat="1" ht="12.75">
      <c r="A228" s="200"/>
      <c r="B228" s="201"/>
      <c r="C228" s="202"/>
      <c r="D228" s="210"/>
      <c r="E228" s="190"/>
      <c r="F228" s="190"/>
      <c r="G228" s="201"/>
      <c r="H228" s="204"/>
      <c r="I228" s="204"/>
      <c r="J228" s="201"/>
      <c r="K228" s="204"/>
      <c r="L228" s="193"/>
      <c r="M228" s="194"/>
      <c r="N228" s="208"/>
      <c r="O228" s="202"/>
      <c r="P228" s="202"/>
      <c r="Q228" s="204"/>
      <c r="R228" s="206"/>
    </row>
    <row r="229" spans="1:18" s="177" customFormat="1" ht="12.75">
      <c r="A229" s="212"/>
      <c r="B229" s="213"/>
      <c r="C229" s="212"/>
      <c r="D229" s="182"/>
      <c r="E229" s="183"/>
      <c r="F229" s="183"/>
      <c r="G229" s="183"/>
      <c r="H229" s="184"/>
      <c r="I229" s="183"/>
      <c r="J229" s="183"/>
      <c r="K229" s="183"/>
      <c r="L229" s="183"/>
      <c r="M229" s="183"/>
      <c r="N229" s="214"/>
      <c r="O229" s="183"/>
      <c r="P229" s="183"/>
      <c r="Q229" s="183"/>
      <c r="R229" s="183"/>
    </row>
    <row r="230" spans="1:18" s="177" customFormat="1" ht="12.75">
      <c r="A230" s="212"/>
      <c r="B230" s="213"/>
      <c r="C230" s="212"/>
      <c r="D230" s="185"/>
      <c r="E230" s="183"/>
      <c r="F230" s="183"/>
      <c r="G230" s="183"/>
      <c r="H230" s="184"/>
      <c r="I230" s="183"/>
      <c r="J230" s="183"/>
      <c r="K230" s="183"/>
      <c r="L230" s="183"/>
      <c r="M230" s="183"/>
      <c r="N230" s="214"/>
      <c r="O230" s="183"/>
      <c r="P230" s="183"/>
      <c r="Q230" s="183"/>
      <c r="R230" s="183"/>
    </row>
    <row r="231" spans="1:18" s="177" customFormat="1" ht="12.75">
      <c r="A231" s="212"/>
      <c r="B231" s="213"/>
      <c r="C231" s="212"/>
      <c r="D231" s="185"/>
      <c r="E231" s="183"/>
      <c r="F231" s="183"/>
      <c r="G231" s="183"/>
      <c r="H231" s="184"/>
      <c r="I231" s="183"/>
      <c r="J231" s="183"/>
      <c r="K231" s="183"/>
      <c r="L231" s="183"/>
      <c r="M231" s="183"/>
      <c r="N231" s="214"/>
      <c r="O231" s="183"/>
      <c r="P231" s="183"/>
      <c r="Q231" s="183"/>
      <c r="R231" s="183"/>
    </row>
    <row r="232" spans="1:18" s="177" customFormat="1" ht="12.75">
      <c r="A232" s="212"/>
      <c r="B232" s="213"/>
      <c r="C232" s="212"/>
      <c r="D232" s="182"/>
      <c r="E232" s="183"/>
      <c r="F232" s="183"/>
      <c r="G232" s="183"/>
      <c r="H232" s="184"/>
      <c r="I232" s="183"/>
      <c r="J232" s="183"/>
      <c r="K232" s="183"/>
      <c r="L232" s="183"/>
      <c r="M232" s="183"/>
      <c r="N232" s="214"/>
      <c r="O232" s="183"/>
      <c r="P232" s="183"/>
      <c r="Q232" s="183"/>
      <c r="R232" s="183"/>
    </row>
    <row r="233" spans="1:18" s="177" customFormat="1" ht="12.75">
      <c r="A233" s="212"/>
      <c r="B233" s="213"/>
      <c r="C233" s="212"/>
      <c r="D233" s="185"/>
      <c r="E233" s="183"/>
      <c r="F233" s="183"/>
      <c r="G233" s="183"/>
      <c r="H233" s="182"/>
      <c r="I233" s="183"/>
      <c r="J233" s="183"/>
      <c r="K233" s="183"/>
      <c r="L233" s="183"/>
      <c r="M233" s="183"/>
      <c r="N233" s="214"/>
      <c r="O233" s="183"/>
      <c r="P233" s="183"/>
      <c r="Q233" s="183"/>
      <c r="R233" s="183"/>
    </row>
    <row r="234" spans="1:18" s="177" customFormat="1" ht="12.75">
      <c r="A234" s="212"/>
      <c r="B234" s="213"/>
      <c r="C234" s="212"/>
      <c r="D234" s="185"/>
      <c r="E234" s="183"/>
      <c r="F234" s="183"/>
      <c r="G234" s="183"/>
      <c r="H234" s="182"/>
      <c r="I234" s="183"/>
      <c r="J234" s="183"/>
      <c r="K234" s="183"/>
      <c r="L234" s="183"/>
      <c r="M234" s="183"/>
      <c r="N234" s="214"/>
      <c r="O234" s="183"/>
      <c r="P234" s="183"/>
      <c r="Q234" s="183"/>
      <c r="R234" s="183"/>
    </row>
    <row r="235" spans="1:18" s="177" customFormat="1" ht="12.75">
      <c r="A235" s="212"/>
      <c r="B235" s="213"/>
      <c r="C235" s="212"/>
      <c r="D235" s="185"/>
      <c r="E235" s="183"/>
      <c r="F235" s="183"/>
      <c r="G235" s="183"/>
      <c r="H235" s="182"/>
      <c r="I235" s="183"/>
      <c r="J235" s="183"/>
      <c r="K235" s="183"/>
      <c r="L235" s="183"/>
      <c r="M235" s="183"/>
      <c r="N235" s="214"/>
      <c r="O235" s="183"/>
      <c r="P235" s="183"/>
      <c r="Q235" s="183"/>
      <c r="R235" s="183"/>
    </row>
    <row r="236" spans="1:18" s="177" customFormat="1" ht="12.75">
      <c r="A236" s="212"/>
      <c r="B236" s="213"/>
      <c r="C236" s="212"/>
      <c r="D236" s="185"/>
      <c r="E236" s="183"/>
      <c r="F236" s="183"/>
      <c r="G236" s="183"/>
      <c r="H236" s="184"/>
      <c r="I236" s="183"/>
      <c r="J236" s="183"/>
      <c r="K236" s="183"/>
      <c r="L236" s="183"/>
      <c r="M236" s="183"/>
      <c r="N236" s="214"/>
      <c r="O236" s="183"/>
      <c r="P236" s="183"/>
      <c r="Q236" s="183"/>
      <c r="R236" s="183"/>
    </row>
    <row r="237" spans="1:18" s="177" customFormat="1" ht="12.75">
      <c r="A237" s="212"/>
      <c r="B237" s="213"/>
      <c r="C237" s="212"/>
      <c r="D237" s="185"/>
      <c r="E237" s="183"/>
      <c r="F237" s="183"/>
      <c r="G237" s="183"/>
      <c r="H237" s="184"/>
      <c r="I237" s="183"/>
      <c r="J237" s="183"/>
      <c r="K237" s="183"/>
      <c r="L237" s="183"/>
      <c r="M237" s="183"/>
      <c r="N237" s="214"/>
      <c r="O237" s="183"/>
      <c r="P237" s="183"/>
      <c r="Q237" s="183"/>
      <c r="R237" s="183"/>
    </row>
    <row r="238" spans="1:18" s="177" customFormat="1" ht="12.75">
      <c r="A238" s="212"/>
      <c r="B238" s="213"/>
      <c r="C238" s="212"/>
      <c r="D238" s="185"/>
      <c r="E238" s="183"/>
      <c r="F238" s="183"/>
      <c r="G238" s="183"/>
      <c r="H238" s="184"/>
      <c r="I238" s="183"/>
      <c r="J238" s="183"/>
      <c r="K238" s="183"/>
      <c r="L238" s="183"/>
      <c r="M238" s="183"/>
      <c r="N238" s="214"/>
      <c r="O238" s="183"/>
      <c r="P238" s="183"/>
      <c r="Q238" s="183"/>
      <c r="R238" s="183"/>
    </row>
    <row r="239" spans="1:18" s="177" customFormat="1" ht="12.75">
      <c r="A239" s="212"/>
      <c r="B239" s="213"/>
      <c r="C239" s="212"/>
      <c r="D239" s="185"/>
      <c r="E239" s="183"/>
      <c r="F239" s="183"/>
      <c r="G239" s="183"/>
      <c r="H239" s="184"/>
      <c r="I239" s="183"/>
      <c r="J239" s="183"/>
      <c r="K239" s="183"/>
      <c r="L239" s="183"/>
      <c r="M239" s="183"/>
      <c r="N239" s="214"/>
      <c r="O239" s="183"/>
      <c r="P239" s="183"/>
      <c r="Q239" s="183"/>
      <c r="R239" s="183"/>
    </row>
    <row r="240" spans="1:18" s="177" customFormat="1" ht="12.75">
      <c r="A240" s="212"/>
      <c r="B240" s="213"/>
      <c r="C240" s="212"/>
      <c r="D240" s="185"/>
      <c r="E240" s="183"/>
      <c r="F240" s="183"/>
      <c r="G240" s="183"/>
      <c r="H240" s="184"/>
      <c r="I240" s="183"/>
      <c r="J240" s="183"/>
      <c r="K240" s="183"/>
      <c r="L240" s="183"/>
      <c r="M240" s="183"/>
      <c r="N240" s="214"/>
      <c r="O240" s="183"/>
      <c r="P240" s="183"/>
      <c r="Q240" s="183"/>
      <c r="R240" s="183"/>
    </row>
    <row r="241" spans="1:18" s="177" customFormat="1" ht="12.75">
      <c r="A241" s="212"/>
      <c r="B241" s="213"/>
      <c r="C241" s="212"/>
      <c r="D241" s="185"/>
      <c r="E241" s="183"/>
      <c r="F241" s="183"/>
      <c r="G241" s="183"/>
      <c r="H241" s="184"/>
      <c r="I241" s="183"/>
      <c r="J241" s="183"/>
      <c r="K241" s="183"/>
      <c r="L241" s="183"/>
      <c r="M241" s="183"/>
      <c r="N241" s="214"/>
      <c r="O241" s="183"/>
      <c r="P241" s="183"/>
      <c r="Q241" s="183"/>
      <c r="R241" s="183"/>
    </row>
    <row r="242" spans="1:18" s="177" customFormat="1" ht="12.75">
      <c r="A242" s="212"/>
      <c r="B242" s="213"/>
      <c r="C242" s="212"/>
      <c r="D242" s="185"/>
      <c r="E242" s="183"/>
      <c r="F242" s="183"/>
      <c r="G242" s="183"/>
      <c r="H242" s="184"/>
      <c r="I242" s="183"/>
      <c r="J242" s="183"/>
      <c r="K242" s="183"/>
      <c r="L242" s="183"/>
      <c r="M242" s="183"/>
      <c r="N242" s="214"/>
      <c r="O242" s="183"/>
      <c r="P242" s="183"/>
      <c r="Q242" s="183"/>
      <c r="R242" s="183"/>
    </row>
    <row r="243" spans="1:18" s="177" customFormat="1" ht="12.75">
      <c r="A243" s="212"/>
      <c r="B243" s="213"/>
      <c r="C243" s="212"/>
      <c r="D243" s="185"/>
      <c r="E243" s="183"/>
      <c r="F243" s="183"/>
      <c r="G243" s="183"/>
      <c r="H243" s="184"/>
      <c r="I243" s="183"/>
      <c r="J243" s="183"/>
      <c r="K243" s="183"/>
      <c r="L243" s="183"/>
      <c r="M243" s="183"/>
      <c r="N243" s="214"/>
      <c r="O243" s="183"/>
      <c r="P243" s="183"/>
      <c r="Q243" s="183"/>
      <c r="R243" s="183"/>
    </row>
    <row r="244" spans="1:18" s="177" customFormat="1" ht="12.75">
      <c r="A244" s="212"/>
      <c r="B244" s="213"/>
      <c r="C244" s="212"/>
      <c r="D244" s="182"/>
      <c r="E244" s="183"/>
      <c r="F244" s="183"/>
      <c r="G244" s="183"/>
      <c r="H244" s="184"/>
      <c r="I244" s="183"/>
      <c r="J244" s="183"/>
      <c r="K244" s="183"/>
      <c r="L244" s="183"/>
      <c r="M244" s="183"/>
      <c r="N244" s="214"/>
      <c r="O244" s="183"/>
      <c r="P244" s="183"/>
      <c r="Q244" s="183"/>
      <c r="R244" s="183"/>
    </row>
    <row r="245" spans="1:18" s="177" customFormat="1" ht="12.75">
      <c r="A245" s="212"/>
      <c r="B245" s="213"/>
      <c r="C245" s="212"/>
      <c r="D245" s="182"/>
      <c r="E245" s="183"/>
      <c r="F245" s="183"/>
      <c r="G245" s="183"/>
      <c r="H245" s="184"/>
      <c r="I245" s="183"/>
      <c r="J245" s="183"/>
      <c r="K245" s="183"/>
      <c r="L245" s="183"/>
      <c r="M245" s="183"/>
      <c r="N245" s="214"/>
      <c r="O245" s="183"/>
      <c r="P245" s="183"/>
      <c r="Q245" s="183"/>
      <c r="R245" s="183"/>
    </row>
    <row r="246" spans="1:18" s="177" customFormat="1" ht="12.75">
      <c r="A246" s="212"/>
      <c r="B246" s="213"/>
      <c r="C246" s="212"/>
      <c r="D246" s="182"/>
      <c r="E246" s="183"/>
      <c r="F246" s="183"/>
      <c r="G246" s="183"/>
      <c r="H246" s="184"/>
      <c r="I246" s="183"/>
      <c r="J246" s="183"/>
      <c r="K246" s="183"/>
      <c r="L246" s="183"/>
      <c r="M246" s="183"/>
      <c r="N246" s="214"/>
      <c r="O246" s="183"/>
      <c r="P246" s="183"/>
      <c r="Q246" s="183"/>
      <c r="R246" s="183"/>
    </row>
    <row r="247" spans="1:18" s="177" customFormat="1" ht="12.75">
      <c r="A247" s="186"/>
      <c r="B247" s="186"/>
      <c r="C247" s="186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3"/>
    </row>
    <row r="248" s="177" customFormat="1" ht="12.75">
      <c r="C248" s="206"/>
    </row>
    <row r="249" s="177" customFormat="1" ht="12.75">
      <c r="C249" s="206"/>
    </row>
    <row r="250" spans="1:18" s="177" customFormat="1" ht="12.75">
      <c r="A250" s="176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</row>
    <row r="251" spans="1:18" s="177" customFormat="1" ht="12.75">
      <c r="A251" s="176"/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</row>
    <row r="252" spans="1:18" s="177" customFormat="1" ht="12.75">
      <c r="A252" s="200"/>
      <c r="B252" s="201"/>
      <c r="C252" s="202"/>
      <c r="D252" s="203"/>
      <c r="E252" s="203"/>
      <c r="F252" s="203"/>
      <c r="G252" s="203"/>
      <c r="H252" s="203"/>
      <c r="I252" s="203"/>
      <c r="J252" s="203"/>
      <c r="K252" s="204"/>
      <c r="L252" s="205"/>
      <c r="M252" s="205"/>
      <c r="N252" s="205"/>
      <c r="O252" s="205"/>
      <c r="P252" s="205"/>
      <c r="Q252" s="204"/>
      <c r="R252" s="206"/>
    </row>
    <row r="253" spans="1:18" s="177" customFormat="1" ht="12.75">
      <c r="A253" s="200"/>
      <c r="B253" s="201"/>
      <c r="C253" s="202"/>
      <c r="D253" s="207"/>
      <c r="E253" s="203"/>
      <c r="F253" s="203"/>
      <c r="G253" s="203"/>
      <c r="H253" s="203"/>
      <c r="I253" s="203"/>
      <c r="J253" s="203"/>
      <c r="K253" s="204"/>
      <c r="L253" s="201"/>
      <c r="M253" s="204"/>
      <c r="N253" s="208"/>
      <c r="O253" s="202"/>
      <c r="P253" s="202"/>
      <c r="Q253" s="204"/>
      <c r="R253" s="206"/>
    </row>
    <row r="254" spans="1:18" s="177" customFormat="1" ht="12.75">
      <c r="A254" s="200"/>
      <c r="B254" s="201"/>
      <c r="C254" s="202"/>
      <c r="D254" s="210"/>
      <c r="E254" s="190"/>
      <c r="F254" s="190"/>
      <c r="G254" s="201"/>
      <c r="H254" s="204"/>
      <c r="I254" s="204"/>
      <c r="J254" s="201"/>
      <c r="K254" s="204"/>
      <c r="L254" s="201"/>
      <c r="M254" s="204"/>
      <c r="N254" s="208"/>
      <c r="O254" s="202"/>
      <c r="P254" s="202"/>
      <c r="Q254" s="204"/>
      <c r="R254" s="206"/>
    </row>
    <row r="255" spans="1:18" s="177" customFormat="1" ht="14.25" customHeight="1">
      <c r="A255" s="200"/>
      <c r="B255" s="201"/>
      <c r="C255" s="202"/>
      <c r="D255" s="210"/>
      <c r="E255" s="190"/>
      <c r="F255" s="190"/>
      <c r="G255" s="201"/>
      <c r="H255" s="204"/>
      <c r="I255" s="204"/>
      <c r="J255" s="201"/>
      <c r="K255" s="204"/>
      <c r="L255" s="193"/>
      <c r="M255" s="194"/>
      <c r="N255" s="208"/>
      <c r="O255" s="202"/>
      <c r="P255" s="202"/>
      <c r="Q255" s="204"/>
      <c r="R255" s="206"/>
    </row>
    <row r="256" spans="1:18" s="177" customFormat="1" ht="14.25" customHeight="1">
      <c r="A256" s="188"/>
      <c r="B256" s="213"/>
      <c r="C256" s="212"/>
      <c r="D256" s="189"/>
      <c r="E256" s="190"/>
      <c r="F256" s="190"/>
      <c r="G256" s="191"/>
      <c r="H256" s="192"/>
      <c r="I256" s="192"/>
      <c r="J256" s="191"/>
      <c r="K256" s="192"/>
      <c r="L256" s="193"/>
      <c r="M256" s="194"/>
      <c r="N256" s="195"/>
      <c r="O256" s="196"/>
      <c r="P256" s="196"/>
      <c r="Q256" s="192"/>
      <c r="R256" s="206"/>
    </row>
    <row r="257" spans="1:18" s="177" customFormat="1" ht="12.75">
      <c r="A257" s="188"/>
      <c r="B257" s="213"/>
      <c r="C257" s="212"/>
      <c r="D257" s="182"/>
      <c r="E257" s="183"/>
      <c r="F257" s="183"/>
      <c r="G257" s="183"/>
      <c r="H257" s="184"/>
      <c r="I257" s="183"/>
      <c r="J257" s="183"/>
      <c r="K257" s="183"/>
      <c r="L257" s="183"/>
      <c r="M257" s="183"/>
      <c r="N257" s="214"/>
      <c r="O257" s="183"/>
      <c r="P257" s="183"/>
      <c r="Q257" s="183"/>
      <c r="R257" s="183"/>
    </row>
    <row r="258" spans="1:18" s="177" customFormat="1" ht="12.75">
      <c r="A258" s="188"/>
      <c r="B258" s="213"/>
      <c r="C258" s="212"/>
      <c r="D258" s="185"/>
      <c r="E258" s="183"/>
      <c r="F258" s="183"/>
      <c r="G258" s="183"/>
      <c r="H258" s="184"/>
      <c r="I258" s="183"/>
      <c r="J258" s="183"/>
      <c r="K258" s="183"/>
      <c r="L258" s="183"/>
      <c r="M258" s="183"/>
      <c r="N258" s="214"/>
      <c r="O258" s="183"/>
      <c r="P258" s="183"/>
      <c r="Q258" s="183"/>
      <c r="R258" s="183"/>
    </row>
    <row r="259" spans="1:18" s="177" customFormat="1" ht="12.75">
      <c r="A259" s="188"/>
      <c r="B259" s="213"/>
      <c r="C259" s="212"/>
      <c r="D259" s="185"/>
      <c r="E259" s="183"/>
      <c r="F259" s="183"/>
      <c r="G259" s="183"/>
      <c r="H259" s="184"/>
      <c r="I259" s="183"/>
      <c r="J259" s="183"/>
      <c r="K259" s="183"/>
      <c r="L259" s="183"/>
      <c r="M259" s="183"/>
      <c r="N259" s="214"/>
      <c r="O259" s="183"/>
      <c r="P259" s="183"/>
      <c r="Q259" s="183"/>
      <c r="R259" s="183"/>
    </row>
    <row r="260" spans="1:18" s="177" customFormat="1" ht="12.75">
      <c r="A260" s="188"/>
      <c r="B260" s="213"/>
      <c r="C260" s="212"/>
      <c r="D260" s="182"/>
      <c r="E260" s="183"/>
      <c r="F260" s="183"/>
      <c r="G260" s="183"/>
      <c r="H260" s="184"/>
      <c r="I260" s="183"/>
      <c r="J260" s="183"/>
      <c r="K260" s="183"/>
      <c r="L260" s="183"/>
      <c r="M260" s="183"/>
      <c r="N260" s="214"/>
      <c r="O260" s="183"/>
      <c r="P260" s="183"/>
      <c r="Q260" s="183"/>
      <c r="R260" s="183"/>
    </row>
    <row r="261" spans="1:18" s="177" customFormat="1" ht="12.75">
      <c r="A261" s="188"/>
      <c r="B261" s="213"/>
      <c r="C261" s="212"/>
      <c r="D261" s="185"/>
      <c r="E261" s="183"/>
      <c r="F261" s="183"/>
      <c r="G261" s="183"/>
      <c r="H261" s="182"/>
      <c r="I261" s="183"/>
      <c r="J261" s="183"/>
      <c r="K261" s="183"/>
      <c r="L261" s="183"/>
      <c r="M261" s="183"/>
      <c r="N261" s="214"/>
      <c r="O261" s="183"/>
      <c r="P261" s="183"/>
      <c r="Q261" s="183"/>
      <c r="R261" s="183"/>
    </row>
    <row r="262" spans="1:18" s="177" customFormat="1" ht="12.75">
      <c r="A262" s="188"/>
      <c r="B262" s="213"/>
      <c r="C262" s="212"/>
      <c r="D262" s="185"/>
      <c r="E262" s="183"/>
      <c r="F262" s="183"/>
      <c r="G262" s="183"/>
      <c r="H262" s="182"/>
      <c r="I262" s="183"/>
      <c r="J262" s="183"/>
      <c r="K262" s="183"/>
      <c r="L262" s="183"/>
      <c r="M262" s="183"/>
      <c r="N262" s="214"/>
      <c r="O262" s="183"/>
      <c r="P262" s="183"/>
      <c r="Q262" s="183"/>
      <c r="R262" s="183"/>
    </row>
    <row r="263" spans="1:18" s="177" customFormat="1" ht="12.75">
      <c r="A263" s="188"/>
      <c r="B263" s="213"/>
      <c r="C263" s="212"/>
      <c r="D263" s="185"/>
      <c r="E263" s="183"/>
      <c r="F263" s="183"/>
      <c r="G263" s="183"/>
      <c r="H263" s="182"/>
      <c r="I263" s="183"/>
      <c r="J263" s="183"/>
      <c r="K263" s="183"/>
      <c r="L263" s="183"/>
      <c r="M263" s="183"/>
      <c r="N263" s="214"/>
      <c r="O263" s="183"/>
      <c r="P263" s="183"/>
      <c r="Q263" s="183"/>
      <c r="R263" s="183"/>
    </row>
    <row r="264" spans="1:18" s="177" customFormat="1" ht="12.75">
      <c r="A264" s="188"/>
      <c r="B264" s="213"/>
      <c r="C264" s="212"/>
      <c r="D264" s="185"/>
      <c r="E264" s="183"/>
      <c r="F264" s="183"/>
      <c r="G264" s="183"/>
      <c r="H264" s="184"/>
      <c r="I264" s="183"/>
      <c r="J264" s="183"/>
      <c r="K264" s="183"/>
      <c r="L264" s="183"/>
      <c r="M264" s="183"/>
      <c r="N264" s="214"/>
      <c r="O264" s="183"/>
      <c r="P264" s="183"/>
      <c r="Q264" s="183"/>
      <c r="R264" s="183"/>
    </row>
    <row r="265" spans="1:18" s="177" customFormat="1" ht="12.75">
      <c r="A265" s="188"/>
      <c r="B265" s="213"/>
      <c r="C265" s="212"/>
      <c r="D265" s="185"/>
      <c r="E265" s="183"/>
      <c r="F265" s="183"/>
      <c r="G265" s="183"/>
      <c r="H265" s="184"/>
      <c r="I265" s="183"/>
      <c r="J265" s="183"/>
      <c r="K265" s="183"/>
      <c r="L265" s="183"/>
      <c r="M265" s="183"/>
      <c r="N265" s="214"/>
      <c r="O265" s="183"/>
      <c r="P265" s="183"/>
      <c r="Q265" s="183"/>
      <c r="R265" s="183"/>
    </row>
    <row r="266" spans="1:18" s="177" customFormat="1" ht="12.75">
      <c r="A266" s="188"/>
      <c r="B266" s="213"/>
      <c r="C266" s="212"/>
      <c r="D266" s="185"/>
      <c r="E266" s="183"/>
      <c r="F266" s="183"/>
      <c r="G266" s="183"/>
      <c r="H266" s="184"/>
      <c r="I266" s="183"/>
      <c r="J266" s="183"/>
      <c r="K266" s="183"/>
      <c r="L266" s="183"/>
      <c r="M266" s="183"/>
      <c r="N266" s="214"/>
      <c r="O266" s="183"/>
      <c r="P266" s="183"/>
      <c r="Q266" s="183"/>
      <c r="R266" s="183"/>
    </row>
    <row r="267" spans="1:18" s="177" customFormat="1" ht="12.75">
      <c r="A267" s="188"/>
      <c r="B267" s="213"/>
      <c r="C267" s="212"/>
      <c r="D267" s="185"/>
      <c r="E267" s="183"/>
      <c r="F267" s="183"/>
      <c r="G267" s="183"/>
      <c r="H267" s="184"/>
      <c r="I267" s="183"/>
      <c r="J267" s="183"/>
      <c r="K267" s="183"/>
      <c r="L267" s="183"/>
      <c r="M267" s="183"/>
      <c r="N267" s="214"/>
      <c r="O267" s="183"/>
      <c r="P267" s="183"/>
      <c r="Q267" s="183"/>
      <c r="R267" s="183"/>
    </row>
    <row r="268" spans="1:18" s="177" customFormat="1" ht="12.75">
      <c r="A268" s="188"/>
      <c r="B268" s="213"/>
      <c r="C268" s="212"/>
      <c r="D268" s="185"/>
      <c r="E268" s="183"/>
      <c r="F268" s="183"/>
      <c r="G268" s="183"/>
      <c r="H268" s="184"/>
      <c r="I268" s="183"/>
      <c r="J268" s="183"/>
      <c r="K268" s="183"/>
      <c r="L268" s="183"/>
      <c r="M268" s="183"/>
      <c r="N268" s="214"/>
      <c r="O268" s="183"/>
      <c r="P268" s="183"/>
      <c r="Q268" s="183"/>
      <c r="R268" s="183"/>
    </row>
    <row r="269" spans="1:18" s="177" customFormat="1" ht="12.75">
      <c r="A269" s="188"/>
      <c r="B269" s="213"/>
      <c r="C269" s="212"/>
      <c r="D269" s="185"/>
      <c r="E269" s="183"/>
      <c r="F269" s="183"/>
      <c r="G269" s="183"/>
      <c r="H269" s="184"/>
      <c r="I269" s="183"/>
      <c r="J269" s="183"/>
      <c r="K269" s="183"/>
      <c r="L269" s="183"/>
      <c r="M269" s="183"/>
      <c r="N269" s="214"/>
      <c r="O269" s="183"/>
      <c r="P269" s="183"/>
      <c r="Q269" s="183"/>
      <c r="R269" s="183"/>
    </row>
    <row r="270" spans="1:18" s="177" customFormat="1" ht="12.75">
      <c r="A270" s="188"/>
      <c r="B270" s="213"/>
      <c r="C270" s="212"/>
      <c r="D270" s="185"/>
      <c r="E270" s="183"/>
      <c r="F270" s="183"/>
      <c r="G270" s="183"/>
      <c r="H270" s="184"/>
      <c r="I270" s="183"/>
      <c r="J270" s="183"/>
      <c r="K270" s="183"/>
      <c r="L270" s="183"/>
      <c r="M270" s="183"/>
      <c r="N270" s="214"/>
      <c r="O270" s="183"/>
      <c r="P270" s="183"/>
      <c r="Q270" s="183"/>
      <c r="R270" s="183"/>
    </row>
    <row r="271" spans="1:18" s="177" customFormat="1" ht="12.75">
      <c r="A271" s="188"/>
      <c r="B271" s="213"/>
      <c r="C271" s="212"/>
      <c r="D271" s="185"/>
      <c r="E271" s="183"/>
      <c r="F271" s="183"/>
      <c r="G271" s="183"/>
      <c r="H271" s="184"/>
      <c r="I271" s="183"/>
      <c r="J271" s="183"/>
      <c r="K271" s="183"/>
      <c r="L271" s="183"/>
      <c r="M271" s="183"/>
      <c r="N271" s="214"/>
      <c r="O271" s="183"/>
      <c r="P271" s="183"/>
      <c r="Q271" s="183"/>
      <c r="R271" s="183"/>
    </row>
    <row r="272" spans="1:18" s="177" customFormat="1" ht="12.75">
      <c r="A272" s="188"/>
      <c r="B272" s="213"/>
      <c r="C272" s="212"/>
      <c r="D272" s="182"/>
      <c r="E272" s="183"/>
      <c r="F272" s="183"/>
      <c r="G272" s="183"/>
      <c r="H272" s="184"/>
      <c r="I272" s="183"/>
      <c r="J272" s="183"/>
      <c r="K272" s="183"/>
      <c r="L272" s="183"/>
      <c r="M272" s="183"/>
      <c r="N272" s="214"/>
      <c r="O272" s="183"/>
      <c r="P272" s="183"/>
      <c r="Q272" s="183"/>
      <c r="R272" s="183"/>
    </row>
    <row r="273" spans="1:18" s="177" customFormat="1" ht="12.75">
      <c r="A273" s="188"/>
      <c r="B273" s="213"/>
      <c r="C273" s="212"/>
      <c r="D273" s="182"/>
      <c r="E273" s="183"/>
      <c r="F273" s="183"/>
      <c r="G273" s="183"/>
      <c r="H273" s="184"/>
      <c r="I273" s="183"/>
      <c r="J273" s="183"/>
      <c r="K273" s="183"/>
      <c r="L273" s="183"/>
      <c r="M273" s="183"/>
      <c r="N273" s="214"/>
      <c r="O273" s="183"/>
      <c r="P273" s="183"/>
      <c r="Q273" s="183"/>
      <c r="R273" s="183"/>
    </row>
    <row r="274" spans="1:18" s="177" customFormat="1" ht="12.75">
      <c r="A274" s="188"/>
      <c r="B274" s="213"/>
      <c r="C274" s="212"/>
      <c r="D274" s="182"/>
      <c r="E274" s="183"/>
      <c r="F274" s="183"/>
      <c r="G274" s="183"/>
      <c r="H274" s="184"/>
      <c r="I274" s="183"/>
      <c r="J274" s="183"/>
      <c r="K274" s="183"/>
      <c r="L274" s="183"/>
      <c r="M274" s="183"/>
      <c r="N274" s="214"/>
      <c r="O274" s="183"/>
      <c r="P274" s="183"/>
      <c r="Q274" s="183"/>
      <c r="R274" s="183"/>
    </row>
    <row r="275" spans="1:18" s="177" customFormat="1" ht="12.75">
      <c r="A275" s="186"/>
      <c r="B275" s="186"/>
      <c r="C275" s="186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3"/>
    </row>
    <row r="276" s="177" customFormat="1" ht="12.75">
      <c r="C276" s="206"/>
    </row>
    <row r="277" s="177" customFormat="1" ht="12.75">
      <c r="C277" s="206"/>
    </row>
    <row r="278" s="177" customFormat="1" ht="12.75">
      <c r="C278" s="206"/>
    </row>
    <row r="279" s="177" customFormat="1" ht="12.75">
      <c r="C279" s="206"/>
    </row>
    <row r="280" spans="1:18" s="177" customFormat="1" ht="12.75">
      <c r="A280" s="176"/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</row>
    <row r="281" spans="1:18" s="177" customFormat="1" ht="12.75">
      <c r="A281" s="176"/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</row>
    <row r="282" spans="1:18" s="177" customFormat="1" ht="12.75">
      <c r="A282" s="200"/>
      <c r="B282" s="201"/>
      <c r="C282" s="202"/>
      <c r="D282" s="203"/>
      <c r="E282" s="203"/>
      <c r="F282" s="203"/>
      <c r="G282" s="203"/>
      <c r="H282" s="203"/>
      <c r="I282" s="203"/>
      <c r="J282" s="203"/>
      <c r="K282" s="204"/>
      <c r="L282" s="205"/>
      <c r="M282" s="205"/>
      <c r="N282" s="205"/>
      <c r="O282" s="205"/>
      <c r="P282" s="205"/>
      <c r="Q282" s="204"/>
      <c r="R282" s="206"/>
    </row>
    <row r="283" spans="1:18" s="177" customFormat="1" ht="12.75">
      <c r="A283" s="200"/>
      <c r="B283" s="201"/>
      <c r="C283" s="202"/>
      <c r="D283" s="207"/>
      <c r="E283" s="203"/>
      <c r="F283" s="203"/>
      <c r="G283" s="203"/>
      <c r="H283" s="203"/>
      <c r="I283" s="203"/>
      <c r="J283" s="203"/>
      <c r="K283" s="204"/>
      <c r="L283" s="201"/>
      <c r="M283" s="204"/>
      <c r="N283" s="208"/>
      <c r="O283" s="202"/>
      <c r="P283" s="202"/>
      <c r="Q283" s="204"/>
      <c r="R283" s="206"/>
    </row>
    <row r="284" spans="1:18" s="177" customFormat="1" ht="12.75">
      <c r="A284" s="200"/>
      <c r="B284" s="201"/>
      <c r="C284" s="202"/>
      <c r="D284" s="210"/>
      <c r="E284" s="190"/>
      <c r="F284" s="190"/>
      <c r="G284" s="201"/>
      <c r="H284" s="204"/>
      <c r="I284" s="204"/>
      <c r="J284" s="201"/>
      <c r="K284" s="204"/>
      <c r="L284" s="201"/>
      <c r="M284" s="204"/>
      <c r="N284" s="208"/>
      <c r="O284" s="202"/>
      <c r="P284" s="202"/>
      <c r="Q284" s="204"/>
      <c r="R284" s="206"/>
    </row>
    <row r="285" spans="1:18" s="177" customFormat="1" ht="14.25" customHeight="1">
      <c r="A285" s="200"/>
      <c r="B285" s="201"/>
      <c r="C285" s="202"/>
      <c r="D285" s="210"/>
      <c r="E285" s="190"/>
      <c r="F285" s="190"/>
      <c r="G285" s="201"/>
      <c r="H285" s="204"/>
      <c r="I285" s="204"/>
      <c r="J285" s="201"/>
      <c r="K285" s="204"/>
      <c r="L285" s="193"/>
      <c r="M285" s="194"/>
      <c r="N285" s="208"/>
      <c r="O285" s="202"/>
      <c r="P285" s="202"/>
      <c r="Q285" s="204"/>
      <c r="R285" s="206"/>
    </row>
    <row r="286" spans="1:18" s="177" customFormat="1" ht="14.25" customHeight="1">
      <c r="A286" s="188"/>
      <c r="B286" s="213"/>
      <c r="C286" s="212"/>
      <c r="D286" s="182"/>
      <c r="E286" s="185"/>
      <c r="F286" s="185"/>
      <c r="G286" s="184"/>
      <c r="H286" s="215"/>
      <c r="I286" s="184"/>
      <c r="J286" s="184"/>
      <c r="K286" s="184"/>
      <c r="L286" s="184"/>
      <c r="M286" s="184"/>
      <c r="N286" s="219"/>
      <c r="O286" s="184"/>
      <c r="P286" s="184"/>
      <c r="Q286" s="184"/>
      <c r="R286" s="206"/>
    </row>
    <row r="287" spans="1:18" s="177" customFormat="1" ht="12.75">
      <c r="A287" s="188"/>
      <c r="B287" s="213"/>
      <c r="C287" s="212"/>
      <c r="D287" s="182"/>
      <c r="E287" s="185"/>
      <c r="F287" s="185"/>
      <c r="G287" s="184"/>
      <c r="H287" s="215"/>
      <c r="I287" s="184"/>
      <c r="J287" s="184"/>
      <c r="K287" s="184"/>
      <c r="L287" s="184"/>
      <c r="M287" s="184"/>
      <c r="N287" s="219"/>
      <c r="O287" s="184"/>
      <c r="P287" s="184"/>
      <c r="Q287" s="184"/>
      <c r="R287" s="183"/>
    </row>
    <row r="288" spans="1:18" s="177" customFormat="1" ht="12.75">
      <c r="A288" s="188"/>
      <c r="B288" s="213"/>
      <c r="C288" s="212"/>
      <c r="D288" s="185"/>
      <c r="E288" s="182"/>
      <c r="F288" s="185"/>
      <c r="G288" s="184"/>
      <c r="H288" s="215"/>
      <c r="I288" s="184"/>
      <c r="J288" s="184"/>
      <c r="K288" s="184"/>
      <c r="L288" s="184"/>
      <c r="M288" s="184"/>
      <c r="N288" s="219"/>
      <c r="O288" s="184"/>
      <c r="P288" s="184"/>
      <c r="Q288" s="184"/>
      <c r="R288" s="183"/>
    </row>
    <row r="289" spans="1:18" s="177" customFormat="1" ht="12.75">
      <c r="A289" s="188"/>
      <c r="B289" s="213"/>
      <c r="C289" s="212"/>
      <c r="D289" s="185"/>
      <c r="E289" s="185"/>
      <c r="F289" s="182"/>
      <c r="G289" s="184"/>
      <c r="H289" s="215"/>
      <c r="I289" s="184"/>
      <c r="J289" s="184"/>
      <c r="K289" s="184"/>
      <c r="L289" s="184"/>
      <c r="M289" s="184"/>
      <c r="N289" s="219"/>
      <c r="O289" s="184"/>
      <c r="P289" s="184"/>
      <c r="Q289" s="184"/>
      <c r="R289" s="183"/>
    </row>
    <row r="290" spans="1:18" s="177" customFormat="1" ht="12.75">
      <c r="A290" s="188"/>
      <c r="B290" s="213"/>
      <c r="C290" s="212"/>
      <c r="D290" s="182"/>
      <c r="E290" s="185"/>
      <c r="F290" s="185"/>
      <c r="G290" s="184"/>
      <c r="H290" s="215"/>
      <c r="I290" s="184"/>
      <c r="J290" s="184"/>
      <c r="K290" s="184"/>
      <c r="L290" s="184"/>
      <c r="M290" s="184"/>
      <c r="N290" s="219"/>
      <c r="O290" s="184"/>
      <c r="P290" s="184"/>
      <c r="Q290" s="184"/>
      <c r="R290" s="183"/>
    </row>
    <row r="291" spans="1:18" s="177" customFormat="1" ht="12.75">
      <c r="A291" s="188"/>
      <c r="B291" s="213"/>
      <c r="C291" s="212"/>
      <c r="D291" s="185"/>
      <c r="E291" s="185"/>
      <c r="F291" s="185"/>
      <c r="G291" s="184"/>
      <c r="H291" s="182"/>
      <c r="I291" s="184"/>
      <c r="J291" s="184"/>
      <c r="K291" s="184"/>
      <c r="L291" s="184"/>
      <c r="M291" s="184"/>
      <c r="N291" s="219"/>
      <c r="O291" s="184"/>
      <c r="P291" s="184"/>
      <c r="Q291" s="184"/>
      <c r="R291" s="183"/>
    </row>
    <row r="292" spans="1:18" s="177" customFormat="1" ht="12.75">
      <c r="A292" s="188"/>
      <c r="B292" s="213"/>
      <c r="C292" s="212"/>
      <c r="D292" s="185"/>
      <c r="E292" s="185"/>
      <c r="F292" s="185"/>
      <c r="G292" s="184"/>
      <c r="H292" s="182"/>
      <c r="I292" s="184"/>
      <c r="J292" s="184"/>
      <c r="K292" s="184"/>
      <c r="L292" s="184"/>
      <c r="M292" s="184"/>
      <c r="N292" s="219"/>
      <c r="O292" s="184"/>
      <c r="P292" s="184"/>
      <c r="Q292" s="184"/>
      <c r="R292" s="183"/>
    </row>
    <row r="293" spans="1:18" s="177" customFormat="1" ht="12.75">
      <c r="A293" s="188"/>
      <c r="B293" s="213"/>
      <c r="C293" s="212"/>
      <c r="D293" s="185"/>
      <c r="E293" s="185"/>
      <c r="F293" s="185"/>
      <c r="G293" s="184"/>
      <c r="H293" s="182"/>
      <c r="I293" s="184"/>
      <c r="J293" s="184"/>
      <c r="K293" s="184"/>
      <c r="L293" s="184"/>
      <c r="M293" s="184"/>
      <c r="N293" s="219"/>
      <c r="O293" s="184"/>
      <c r="P293" s="184"/>
      <c r="Q293" s="184"/>
      <c r="R293" s="183"/>
    </row>
    <row r="294" spans="1:18" s="177" customFormat="1" ht="12.75">
      <c r="A294" s="188"/>
      <c r="B294" s="213"/>
      <c r="C294" s="212"/>
      <c r="D294" s="185"/>
      <c r="E294" s="182"/>
      <c r="F294" s="185"/>
      <c r="G294" s="184"/>
      <c r="H294" s="215"/>
      <c r="I294" s="184"/>
      <c r="J294" s="184"/>
      <c r="K294" s="184"/>
      <c r="L294" s="184"/>
      <c r="M294" s="184"/>
      <c r="N294" s="219"/>
      <c r="O294" s="184"/>
      <c r="P294" s="184"/>
      <c r="Q294" s="184"/>
      <c r="R294" s="183"/>
    </row>
    <row r="295" spans="1:18" s="177" customFormat="1" ht="12.75">
      <c r="A295" s="188"/>
      <c r="B295" s="213"/>
      <c r="C295" s="212"/>
      <c r="D295" s="185"/>
      <c r="E295" s="182"/>
      <c r="F295" s="185"/>
      <c r="G295" s="184"/>
      <c r="H295" s="215"/>
      <c r="I295" s="184"/>
      <c r="J295" s="184"/>
      <c r="K295" s="184"/>
      <c r="L295" s="184"/>
      <c r="M295" s="184"/>
      <c r="N295" s="219"/>
      <c r="O295" s="184"/>
      <c r="P295" s="184"/>
      <c r="Q295" s="184"/>
      <c r="R295" s="183"/>
    </row>
    <row r="296" spans="1:18" s="177" customFormat="1" ht="12.75">
      <c r="A296" s="188"/>
      <c r="B296" s="213"/>
      <c r="C296" s="212"/>
      <c r="D296" s="185"/>
      <c r="E296" s="182"/>
      <c r="F296" s="185"/>
      <c r="G296" s="184"/>
      <c r="H296" s="215"/>
      <c r="I296" s="184"/>
      <c r="J296" s="184"/>
      <c r="K296" s="184"/>
      <c r="L296" s="184"/>
      <c r="M296" s="184"/>
      <c r="N296" s="219"/>
      <c r="O296" s="184"/>
      <c r="P296" s="184"/>
      <c r="Q296" s="184"/>
      <c r="R296" s="183"/>
    </row>
    <row r="297" spans="1:18" s="177" customFormat="1" ht="12.75">
      <c r="A297" s="188"/>
      <c r="B297" s="213"/>
      <c r="C297" s="212"/>
      <c r="D297" s="185"/>
      <c r="E297" s="182"/>
      <c r="F297" s="185"/>
      <c r="G297" s="184"/>
      <c r="H297" s="215"/>
      <c r="I297" s="184"/>
      <c r="J297" s="184"/>
      <c r="K297" s="184"/>
      <c r="L297" s="184"/>
      <c r="M297" s="184"/>
      <c r="N297" s="219"/>
      <c r="O297" s="184"/>
      <c r="P297" s="184"/>
      <c r="Q297" s="184"/>
      <c r="R297" s="183"/>
    </row>
    <row r="298" spans="1:18" s="177" customFormat="1" ht="12.75">
      <c r="A298" s="188"/>
      <c r="B298" s="213"/>
      <c r="C298" s="212"/>
      <c r="D298" s="185"/>
      <c r="E298" s="182"/>
      <c r="F298" s="185"/>
      <c r="G298" s="184"/>
      <c r="H298" s="215"/>
      <c r="I298" s="184"/>
      <c r="J298" s="184"/>
      <c r="K298" s="184"/>
      <c r="L298" s="184"/>
      <c r="M298" s="184"/>
      <c r="N298" s="219"/>
      <c r="O298" s="184"/>
      <c r="P298" s="184"/>
      <c r="Q298" s="184"/>
      <c r="R298" s="183"/>
    </row>
    <row r="299" spans="1:18" s="177" customFormat="1" ht="12.75">
      <c r="A299" s="188"/>
      <c r="B299" s="213"/>
      <c r="C299" s="212"/>
      <c r="D299" s="185"/>
      <c r="E299" s="182"/>
      <c r="F299" s="185"/>
      <c r="G299" s="184"/>
      <c r="H299" s="215"/>
      <c r="I299" s="184"/>
      <c r="J299" s="184"/>
      <c r="K299" s="184"/>
      <c r="L299" s="184"/>
      <c r="M299" s="184"/>
      <c r="N299" s="219"/>
      <c r="O299" s="184"/>
      <c r="P299" s="184"/>
      <c r="Q299" s="184"/>
      <c r="R299" s="183"/>
    </row>
    <row r="300" spans="1:18" s="177" customFormat="1" ht="12.75">
      <c r="A300" s="188"/>
      <c r="B300" s="213"/>
      <c r="C300" s="212"/>
      <c r="D300" s="185"/>
      <c r="E300" s="182"/>
      <c r="F300" s="185"/>
      <c r="G300" s="184"/>
      <c r="H300" s="215"/>
      <c r="I300" s="184"/>
      <c r="J300" s="184"/>
      <c r="K300" s="184"/>
      <c r="L300" s="184"/>
      <c r="M300" s="184"/>
      <c r="N300" s="219"/>
      <c r="O300" s="184"/>
      <c r="P300" s="184"/>
      <c r="Q300" s="184"/>
      <c r="R300" s="183"/>
    </row>
    <row r="301" spans="1:18" s="177" customFormat="1" ht="12.75">
      <c r="A301" s="188"/>
      <c r="B301" s="213"/>
      <c r="C301" s="212"/>
      <c r="D301" s="185"/>
      <c r="E301" s="182"/>
      <c r="F301" s="185"/>
      <c r="G301" s="184"/>
      <c r="H301" s="215"/>
      <c r="I301" s="184"/>
      <c r="J301" s="184"/>
      <c r="K301" s="184"/>
      <c r="L301" s="184"/>
      <c r="M301" s="184"/>
      <c r="N301" s="219"/>
      <c r="O301" s="184"/>
      <c r="P301" s="184"/>
      <c r="Q301" s="184"/>
      <c r="R301" s="183"/>
    </row>
    <row r="302" spans="1:18" s="177" customFormat="1" ht="12.75">
      <c r="A302" s="188"/>
      <c r="B302" s="213"/>
      <c r="C302" s="212"/>
      <c r="D302" s="182"/>
      <c r="E302" s="185"/>
      <c r="F302" s="182"/>
      <c r="G302" s="184"/>
      <c r="H302" s="215"/>
      <c r="I302" s="184"/>
      <c r="J302" s="184"/>
      <c r="K302" s="184"/>
      <c r="L302" s="184"/>
      <c r="M302" s="184"/>
      <c r="N302" s="219"/>
      <c r="O302" s="184"/>
      <c r="P302" s="184"/>
      <c r="Q302" s="184"/>
      <c r="R302" s="183"/>
    </row>
    <row r="303" spans="1:18" s="177" customFormat="1" ht="12.75">
      <c r="A303" s="188"/>
      <c r="B303" s="213"/>
      <c r="C303" s="212"/>
      <c r="D303" s="182"/>
      <c r="E303" s="185"/>
      <c r="F303" s="182"/>
      <c r="G303" s="184"/>
      <c r="H303" s="215"/>
      <c r="I303" s="184"/>
      <c r="J303" s="184"/>
      <c r="K303" s="184"/>
      <c r="L303" s="184"/>
      <c r="M303" s="184"/>
      <c r="N303" s="219"/>
      <c r="O303" s="184"/>
      <c r="P303" s="184"/>
      <c r="Q303" s="184"/>
      <c r="R303" s="183"/>
    </row>
    <row r="304" spans="1:18" s="177" customFormat="1" ht="12.75">
      <c r="A304" s="188"/>
      <c r="B304" s="213"/>
      <c r="C304" s="212"/>
      <c r="D304" s="182"/>
      <c r="E304" s="185"/>
      <c r="F304" s="182"/>
      <c r="G304" s="184"/>
      <c r="H304" s="215"/>
      <c r="I304" s="184"/>
      <c r="J304" s="184"/>
      <c r="K304" s="184"/>
      <c r="L304" s="184"/>
      <c r="M304" s="184"/>
      <c r="N304" s="219"/>
      <c r="O304" s="184"/>
      <c r="P304" s="184"/>
      <c r="Q304" s="184"/>
      <c r="R304" s="183"/>
    </row>
    <row r="305" spans="1:18" s="177" customFormat="1" ht="12.75">
      <c r="A305" s="186"/>
      <c r="B305" s="186"/>
      <c r="C305" s="186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Q305" s="187"/>
      <c r="R305" s="183"/>
    </row>
    <row r="306" s="177" customFormat="1" ht="12.75">
      <c r="C306" s="206"/>
    </row>
    <row r="307" s="177" customFormat="1" ht="12.75">
      <c r="C307" s="206"/>
    </row>
    <row r="308" spans="1:18" s="177" customFormat="1" ht="12.75">
      <c r="A308" s="176"/>
      <c r="B308" s="176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</row>
    <row r="309" spans="1:18" s="177" customFormat="1" ht="12.75">
      <c r="A309" s="176"/>
      <c r="B309" s="176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</row>
    <row r="310" spans="1:18" s="177" customFormat="1" ht="12.75">
      <c r="A310" s="200"/>
      <c r="B310" s="201"/>
      <c r="C310" s="202"/>
      <c r="D310" s="203"/>
      <c r="E310" s="203"/>
      <c r="F310" s="203"/>
      <c r="G310" s="203"/>
      <c r="H310" s="203"/>
      <c r="I310" s="203"/>
      <c r="J310" s="203"/>
      <c r="K310" s="204"/>
      <c r="L310" s="205"/>
      <c r="M310" s="205"/>
      <c r="N310" s="205"/>
      <c r="O310" s="205"/>
      <c r="P310" s="205"/>
      <c r="Q310" s="204"/>
      <c r="R310" s="206"/>
    </row>
    <row r="311" spans="1:18" s="177" customFormat="1" ht="12.75">
      <c r="A311" s="200"/>
      <c r="B311" s="201"/>
      <c r="C311" s="202"/>
      <c r="D311" s="207"/>
      <c r="E311" s="203"/>
      <c r="F311" s="203"/>
      <c r="G311" s="203"/>
      <c r="H311" s="203"/>
      <c r="I311" s="203"/>
      <c r="J311" s="203"/>
      <c r="K311" s="204"/>
      <c r="L311" s="201"/>
      <c r="M311" s="204"/>
      <c r="N311" s="208"/>
      <c r="O311" s="202"/>
      <c r="P311" s="202"/>
      <c r="Q311" s="204"/>
      <c r="R311" s="206"/>
    </row>
    <row r="312" spans="1:18" s="177" customFormat="1" ht="12.75">
      <c r="A312" s="200"/>
      <c r="B312" s="201"/>
      <c r="C312" s="202"/>
      <c r="D312" s="210"/>
      <c r="E312" s="190"/>
      <c r="F312" s="190"/>
      <c r="G312" s="201"/>
      <c r="H312" s="204"/>
      <c r="I312" s="204"/>
      <c r="J312" s="201"/>
      <c r="K312" s="204"/>
      <c r="L312" s="201"/>
      <c r="M312" s="204"/>
      <c r="N312" s="208"/>
      <c r="O312" s="202"/>
      <c r="P312" s="202"/>
      <c r="Q312" s="204"/>
      <c r="R312" s="206"/>
    </row>
    <row r="313" spans="1:18" s="177" customFormat="1" ht="12.75">
      <c r="A313" s="200"/>
      <c r="B313" s="201"/>
      <c r="C313" s="202"/>
      <c r="D313" s="210"/>
      <c r="E313" s="190"/>
      <c r="F313" s="190"/>
      <c r="G313" s="201"/>
      <c r="H313" s="204"/>
      <c r="I313" s="204"/>
      <c r="J313" s="201"/>
      <c r="K313" s="204"/>
      <c r="L313" s="193"/>
      <c r="M313" s="194"/>
      <c r="N313" s="208"/>
      <c r="O313" s="202"/>
      <c r="P313" s="202"/>
      <c r="Q313" s="204"/>
      <c r="R313" s="206"/>
    </row>
    <row r="314" spans="1:18" s="177" customFormat="1" ht="12.75">
      <c r="A314" s="188"/>
      <c r="B314" s="213"/>
      <c r="C314" s="212"/>
      <c r="D314" s="182"/>
      <c r="E314" s="185"/>
      <c r="F314" s="185"/>
      <c r="G314" s="184"/>
      <c r="H314" s="215"/>
      <c r="I314" s="184"/>
      <c r="J314" s="184"/>
      <c r="K314" s="184"/>
      <c r="L314" s="184"/>
      <c r="M314" s="184"/>
      <c r="N314" s="219"/>
      <c r="O314" s="184"/>
      <c r="P314" s="184"/>
      <c r="Q314" s="184"/>
      <c r="R314" s="206"/>
    </row>
    <row r="315" spans="1:18" s="177" customFormat="1" ht="12.75">
      <c r="A315" s="188"/>
      <c r="B315" s="213"/>
      <c r="C315" s="212"/>
      <c r="D315" s="182"/>
      <c r="E315" s="185"/>
      <c r="F315" s="185"/>
      <c r="G315" s="184"/>
      <c r="H315" s="215"/>
      <c r="I315" s="184"/>
      <c r="J315" s="184"/>
      <c r="K315" s="184"/>
      <c r="L315" s="184"/>
      <c r="M315" s="184"/>
      <c r="N315" s="219"/>
      <c r="O315" s="184"/>
      <c r="P315" s="184"/>
      <c r="Q315" s="184"/>
      <c r="R315" s="183"/>
    </row>
    <row r="316" spans="1:18" s="177" customFormat="1" ht="12.75">
      <c r="A316" s="188"/>
      <c r="B316" s="213"/>
      <c r="C316" s="212"/>
      <c r="D316" s="185"/>
      <c r="E316" s="182"/>
      <c r="F316" s="185"/>
      <c r="G316" s="184"/>
      <c r="H316" s="215"/>
      <c r="I316" s="184"/>
      <c r="J316" s="184"/>
      <c r="K316" s="184"/>
      <c r="L316" s="184"/>
      <c r="M316" s="184"/>
      <c r="N316" s="219"/>
      <c r="O316" s="184"/>
      <c r="P316" s="184"/>
      <c r="Q316" s="184"/>
      <c r="R316" s="183"/>
    </row>
    <row r="317" spans="1:18" s="177" customFormat="1" ht="12.75">
      <c r="A317" s="188"/>
      <c r="B317" s="213"/>
      <c r="C317" s="212"/>
      <c r="D317" s="185"/>
      <c r="E317" s="185"/>
      <c r="F317" s="182"/>
      <c r="G317" s="184"/>
      <c r="H317" s="215"/>
      <c r="I317" s="184"/>
      <c r="J317" s="184"/>
      <c r="K317" s="184"/>
      <c r="L317" s="184"/>
      <c r="M317" s="184"/>
      <c r="N317" s="219"/>
      <c r="O317" s="184"/>
      <c r="P317" s="184"/>
      <c r="Q317" s="184"/>
      <c r="R317" s="183"/>
    </row>
    <row r="318" spans="1:18" s="177" customFormat="1" ht="12.75">
      <c r="A318" s="188"/>
      <c r="B318" s="213"/>
      <c r="C318" s="212"/>
      <c r="D318" s="182"/>
      <c r="E318" s="185"/>
      <c r="F318" s="185"/>
      <c r="G318" s="184"/>
      <c r="H318" s="215"/>
      <c r="I318" s="184"/>
      <c r="J318" s="184"/>
      <c r="K318" s="184"/>
      <c r="L318" s="184"/>
      <c r="M318" s="184"/>
      <c r="N318" s="219"/>
      <c r="O318" s="184"/>
      <c r="P318" s="184"/>
      <c r="Q318" s="184"/>
      <c r="R318" s="183"/>
    </row>
    <row r="319" spans="1:18" s="177" customFormat="1" ht="12.75">
      <c r="A319" s="188"/>
      <c r="B319" s="213"/>
      <c r="C319" s="212"/>
      <c r="D319" s="185"/>
      <c r="E319" s="185"/>
      <c r="F319" s="185"/>
      <c r="G319" s="184"/>
      <c r="H319" s="182"/>
      <c r="I319" s="184"/>
      <c r="J319" s="184"/>
      <c r="K319" s="184"/>
      <c r="L319" s="184"/>
      <c r="M319" s="184"/>
      <c r="N319" s="219"/>
      <c r="O319" s="184"/>
      <c r="P319" s="184"/>
      <c r="Q319" s="184"/>
      <c r="R319" s="183"/>
    </row>
    <row r="320" spans="1:18" s="177" customFormat="1" ht="12.75">
      <c r="A320" s="188"/>
      <c r="B320" s="213"/>
      <c r="C320" s="212"/>
      <c r="D320" s="185"/>
      <c r="E320" s="185"/>
      <c r="F320" s="185"/>
      <c r="G320" s="184"/>
      <c r="H320" s="182"/>
      <c r="I320" s="184"/>
      <c r="J320" s="184"/>
      <c r="K320" s="184"/>
      <c r="L320" s="184"/>
      <c r="M320" s="184"/>
      <c r="N320" s="219"/>
      <c r="O320" s="184"/>
      <c r="P320" s="184"/>
      <c r="Q320" s="184"/>
      <c r="R320" s="183"/>
    </row>
    <row r="321" spans="1:18" s="177" customFormat="1" ht="12.75">
      <c r="A321" s="188"/>
      <c r="B321" s="213"/>
      <c r="C321" s="212"/>
      <c r="D321" s="185"/>
      <c r="E321" s="185"/>
      <c r="F321" s="185"/>
      <c r="G321" s="184"/>
      <c r="H321" s="182"/>
      <c r="I321" s="184"/>
      <c r="J321" s="184"/>
      <c r="K321" s="184"/>
      <c r="L321" s="184"/>
      <c r="M321" s="184"/>
      <c r="N321" s="219"/>
      <c r="O321" s="184"/>
      <c r="P321" s="184"/>
      <c r="Q321" s="184"/>
      <c r="R321" s="183"/>
    </row>
    <row r="322" spans="1:18" s="177" customFormat="1" ht="12.75">
      <c r="A322" s="188"/>
      <c r="B322" s="213"/>
      <c r="C322" s="212"/>
      <c r="D322" s="185"/>
      <c r="E322" s="182"/>
      <c r="F322" s="185"/>
      <c r="G322" s="184"/>
      <c r="H322" s="215"/>
      <c r="I322" s="184"/>
      <c r="J322" s="184"/>
      <c r="K322" s="184"/>
      <c r="L322" s="184"/>
      <c r="M322" s="184"/>
      <c r="N322" s="219"/>
      <c r="O322" s="184"/>
      <c r="P322" s="184"/>
      <c r="Q322" s="184"/>
      <c r="R322" s="183"/>
    </row>
    <row r="323" spans="1:18" s="177" customFormat="1" ht="12.75">
      <c r="A323" s="188"/>
      <c r="B323" s="213"/>
      <c r="C323" s="212"/>
      <c r="D323" s="185"/>
      <c r="E323" s="182"/>
      <c r="F323" s="185"/>
      <c r="G323" s="184"/>
      <c r="H323" s="215"/>
      <c r="I323" s="184"/>
      <c r="J323" s="184"/>
      <c r="K323" s="184"/>
      <c r="L323" s="184"/>
      <c r="M323" s="184"/>
      <c r="N323" s="219"/>
      <c r="O323" s="184"/>
      <c r="P323" s="184"/>
      <c r="Q323" s="184"/>
      <c r="R323" s="183"/>
    </row>
    <row r="324" spans="1:18" s="177" customFormat="1" ht="12.75">
      <c r="A324" s="188"/>
      <c r="B324" s="213"/>
      <c r="C324" s="212"/>
      <c r="D324" s="185"/>
      <c r="E324" s="182"/>
      <c r="F324" s="185"/>
      <c r="G324" s="184"/>
      <c r="H324" s="215"/>
      <c r="I324" s="184"/>
      <c r="J324" s="184"/>
      <c r="K324" s="184"/>
      <c r="L324" s="184"/>
      <c r="M324" s="184"/>
      <c r="N324" s="219"/>
      <c r="O324" s="184"/>
      <c r="P324" s="184"/>
      <c r="Q324" s="184"/>
      <c r="R324" s="183"/>
    </row>
    <row r="325" spans="1:18" s="177" customFormat="1" ht="12.75">
      <c r="A325" s="188"/>
      <c r="B325" s="213"/>
      <c r="C325" s="212"/>
      <c r="D325" s="185"/>
      <c r="E325" s="182"/>
      <c r="F325" s="185"/>
      <c r="G325" s="184"/>
      <c r="H325" s="215"/>
      <c r="I325" s="184"/>
      <c r="J325" s="184"/>
      <c r="K325" s="184"/>
      <c r="L325" s="184"/>
      <c r="M325" s="184"/>
      <c r="N325" s="219"/>
      <c r="O325" s="184"/>
      <c r="P325" s="184"/>
      <c r="Q325" s="184"/>
      <c r="R325" s="183"/>
    </row>
    <row r="326" spans="1:18" s="177" customFormat="1" ht="12.75">
      <c r="A326" s="188"/>
      <c r="B326" s="213"/>
      <c r="C326" s="212"/>
      <c r="D326" s="185"/>
      <c r="E326" s="182"/>
      <c r="F326" s="185"/>
      <c r="G326" s="184"/>
      <c r="H326" s="215"/>
      <c r="I326" s="184"/>
      <c r="J326" s="184"/>
      <c r="K326" s="184"/>
      <c r="L326" s="184"/>
      <c r="M326" s="184"/>
      <c r="N326" s="219"/>
      <c r="O326" s="184"/>
      <c r="P326" s="184"/>
      <c r="Q326" s="184"/>
      <c r="R326" s="183"/>
    </row>
    <row r="327" spans="1:18" s="177" customFormat="1" ht="12.75">
      <c r="A327" s="188"/>
      <c r="B327" s="213"/>
      <c r="C327" s="212"/>
      <c r="D327" s="185"/>
      <c r="E327" s="182"/>
      <c r="F327" s="185"/>
      <c r="G327" s="184"/>
      <c r="H327" s="215"/>
      <c r="I327" s="184"/>
      <c r="J327" s="184"/>
      <c r="K327" s="184"/>
      <c r="L327" s="184"/>
      <c r="M327" s="184"/>
      <c r="N327" s="219"/>
      <c r="O327" s="184"/>
      <c r="P327" s="184"/>
      <c r="Q327" s="184"/>
      <c r="R327" s="183"/>
    </row>
    <row r="328" spans="1:18" s="177" customFormat="1" ht="12.75">
      <c r="A328" s="188"/>
      <c r="B328" s="213"/>
      <c r="C328" s="212"/>
      <c r="D328" s="185"/>
      <c r="E328" s="182"/>
      <c r="F328" s="185"/>
      <c r="G328" s="184"/>
      <c r="H328" s="215"/>
      <c r="I328" s="184"/>
      <c r="J328" s="184"/>
      <c r="K328" s="184"/>
      <c r="L328" s="184"/>
      <c r="M328" s="184"/>
      <c r="N328" s="219"/>
      <c r="O328" s="184"/>
      <c r="P328" s="184"/>
      <c r="Q328" s="184"/>
      <c r="R328" s="183"/>
    </row>
    <row r="329" spans="1:18" s="177" customFormat="1" ht="12.75">
      <c r="A329" s="188"/>
      <c r="B329" s="213"/>
      <c r="C329" s="212"/>
      <c r="D329" s="185"/>
      <c r="E329" s="182"/>
      <c r="F329" s="185"/>
      <c r="G329" s="184"/>
      <c r="H329" s="215"/>
      <c r="I329" s="184"/>
      <c r="J329" s="184"/>
      <c r="K329" s="184"/>
      <c r="L329" s="184"/>
      <c r="M329" s="184"/>
      <c r="N329" s="219"/>
      <c r="O329" s="184"/>
      <c r="P329" s="184"/>
      <c r="Q329" s="184"/>
      <c r="R329" s="183"/>
    </row>
    <row r="330" spans="1:18" s="177" customFormat="1" ht="12.75">
      <c r="A330" s="188"/>
      <c r="B330" s="213"/>
      <c r="C330" s="212"/>
      <c r="D330" s="182"/>
      <c r="E330" s="185"/>
      <c r="F330" s="182"/>
      <c r="G330" s="184"/>
      <c r="H330" s="215"/>
      <c r="I330" s="184"/>
      <c r="J330" s="184"/>
      <c r="K330" s="184"/>
      <c r="L330" s="184"/>
      <c r="M330" s="184"/>
      <c r="N330" s="219"/>
      <c r="O330" s="184"/>
      <c r="P330" s="184"/>
      <c r="Q330" s="184"/>
      <c r="R330" s="183"/>
    </row>
    <row r="331" spans="1:18" s="177" customFormat="1" ht="12.75">
      <c r="A331" s="188"/>
      <c r="B331" s="213"/>
      <c r="C331" s="212"/>
      <c r="D331" s="182"/>
      <c r="E331" s="185"/>
      <c r="F331" s="182"/>
      <c r="G331" s="184"/>
      <c r="H331" s="215"/>
      <c r="I331" s="184"/>
      <c r="J331" s="184"/>
      <c r="K331" s="184"/>
      <c r="L331" s="184"/>
      <c r="M331" s="184"/>
      <c r="N331" s="219"/>
      <c r="O331" s="184"/>
      <c r="P331" s="184"/>
      <c r="Q331" s="184"/>
      <c r="R331" s="183"/>
    </row>
    <row r="332" spans="1:18" s="177" customFormat="1" ht="12.75">
      <c r="A332" s="188"/>
      <c r="B332" s="213"/>
      <c r="C332" s="212"/>
      <c r="D332" s="182"/>
      <c r="E332" s="185"/>
      <c r="F332" s="182"/>
      <c r="G332" s="184"/>
      <c r="H332" s="215"/>
      <c r="I332" s="184"/>
      <c r="J332" s="184"/>
      <c r="K332" s="184"/>
      <c r="L332" s="184"/>
      <c r="M332" s="184"/>
      <c r="N332" s="219"/>
      <c r="O332" s="184"/>
      <c r="P332" s="184"/>
      <c r="Q332" s="184"/>
      <c r="R332" s="183"/>
    </row>
    <row r="333" spans="1:18" s="177" customFormat="1" ht="12.75">
      <c r="A333" s="186"/>
      <c r="B333" s="186"/>
      <c r="C333" s="186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3"/>
    </row>
    <row r="334" spans="3:9" s="177" customFormat="1" ht="12.75">
      <c r="C334" s="206"/>
      <c r="I334" s="178"/>
    </row>
    <row r="335" s="177" customFormat="1" ht="12.75">
      <c r="C335" s="206"/>
    </row>
    <row r="336" spans="1:18" s="177" customFormat="1" ht="12.75">
      <c r="A336" s="176"/>
      <c r="B336" s="176"/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</row>
    <row r="337" spans="1:18" s="177" customFormat="1" ht="12.75">
      <c r="A337" s="220"/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</row>
    <row r="338" spans="1:18" s="177" customFormat="1" ht="12.75">
      <c r="A338" s="200"/>
      <c r="B338" s="201"/>
      <c r="C338" s="202"/>
      <c r="D338" s="203"/>
      <c r="E338" s="203"/>
      <c r="F338" s="203"/>
      <c r="G338" s="203"/>
      <c r="H338" s="203"/>
      <c r="I338" s="203"/>
      <c r="J338" s="203"/>
      <c r="K338" s="204"/>
      <c r="L338" s="205"/>
      <c r="M338" s="205"/>
      <c r="N338" s="205"/>
      <c r="O338" s="205"/>
      <c r="P338" s="205"/>
      <c r="Q338" s="204"/>
      <c r="R338" s="206"/>
    </row>
    <row r="339" spans="1:18" s="177" customFormat="1" ht="12.75">
      <c r="A339" s="200"/>
      <c r="B339" s="201"/>
      <c r="C339" s="202"/>
      <c r="D339" s="207"/>
      <c r="E339" s="203"/>
      <c r="F339" s="203"/>
      <c r="G339" s="203"/>
      <c r="H339" s="203"/>
      <c r="I339" s="203"/>
      <c r="J339" s="203"/>
      <c r="K339" s="204"/>
      <c r="L339" s="201"/>
      <c r="M339" s="204"/>
      <c r="N339" s="208"/>
      <c r="O339" s="202"/>
      <c r="P339" s="202"/>
      <c r="Q339" s="204"/>
      <c r="R339" s="206"/>
    </row>
    <row r="340" spans="1:18" s="177" customFormat="1" ht="12.75">
      <c r="A340" s="200"/>
      <c r="B340" s="201"/>
      <c r="C340" s="202"/>
      <c r="D340" s="210"/>
      <c r="E340" s="190"/>
      <c r="F340" s="190"/>
      <c r="G340" s="201"/>
      <c r="H340" s="204"/>
      <c r="I340" s="204"/>
      <c r="J340" s="201"/>
      <c r="K340" s="204"/>
      <c r="L340" s="201"/>
      <c r="M340" s="204"/>
      <c r="N340" s="208"/>
      <c r="O340" s="202"/>
      <c r="P340" s="202"/>
      <c r="Q340" s="204"/>
      <c r="R340" s="206"/>
    </row>
    <row r="341" spans="1:18" s="177" customFormat="1" ht="12.75">
      <c r="A341" s="200"/>
      <c r="B341" s="201"/>
      <c r="C341" s="202"/>
      <c r="D341" s="210"/>
      <c r="E341" s="190"/>
      <c r="F341" s="190"/>
      <c r="G341" s="201"/>
      <c r="H341" s="204"/>
      <c r="I341" s="204"/>
      <c r="J341" s="201"/>
      <c r="K341" s="204"/>
      <c r="L341" s="193"/>
      <c r="M341" s="194"/>
      <c r="N341" s="208"/>
      <c r="O341" s="202"/>
      <c r="P341" s="202"/>
      <c r="Q341" s="204"/>
      <c r="R341" s="206"/>
    </row>
    <row r="342" spans="1:18" s="177" customFormat="1" ht="12.75">
      <c r="A342" s="188"/>
      <c r="B342" s="213"/>
      <c r="C342" s="212"/>
      <c r="D342" s="182"/>
      <c r="E342" s="185"/>
      <c r="F342" s="185"/>
      <c r="G342" s="184"/>
      <c r="H342" s="215"/>
      <c r="I342" s="184"/>
      <c r="J342" s="184"/>
      <c r="K342" s="184"/>
      <c r="L342" s="184"/>
      <c r="M342" s="184"/>
      <c r="N342" s="219"/>
      <c r="O342" s="184"/>
      <c r="P342" s="184"/>
      <c r="Q342" s="184"/>
      <c r="R342" s="206"/>
    </row>
    <row r="343" spans="1:18" s="177" customFormat="1" ht="12.75">
      <c r="A343" s="188"/>
      <c r="B343" s="213"/>
      <c r="C343" s="212"/>
      <c r="D343" s="182"/>
      <c r="E343" s="185"/>
      <c r="F343" s="185"/>
      <c r="G343" s="184"/>
      <c r="H343" s="215"/>
      <c r="I343" s="184"/>
      <c r="J343" s="184"/>
      <c r="K343" s="184"/>
      <c r="L343" s="184"/>
      <c r="M343" s="184"/>
      <c r="N343" s="219"/>
      <c r="O343" s="184"/>
      <c r="P343" s="184"/>
      <c r="Q343" s="184"/>
      <c r="R343" s="183"/>
    </row>
    <row r="344" spans="1:18" s="177" customFormat="1" ht="12.75">
      <c r="A344" s="188"/>
      <c r="B344" s="213"/>
      <c r="C344" s="212"/>
      <c r="D344" s="185"/>
      <c r="E344" s="182"/>
      <c r="F344" s="185"/>
      <c r="G344" s="184"/>
      <c r="H344" s="215"/>
      <c r="I344" s="184"/>
      <c r="J344" s="184"/>
      <c r="K344" s="184"/>
      <c r="L344" s="184"/>
      <c r="M344" s="184"/>
      <c r="N344" s="219"/>
      <c r="O344" s="184"/>
      <c r="P344" s="184"/>
      <c r="Q344" s="184"/>
      <c r="R344" s="183"/>
    </row>
    <row r="345" spans="1:18" s="177" customFormat="1" ht="12.75">
      <c r="A345" s="188"/>
      <c r="B345" s="213"/>
      <c r="C345" s="212"/>
      <c r="D345" s="185"/>
      <c r="E345" s="185"/>
      <c r="F345" s="182"/>
      <c r="G345" s="184"/>
      <c r="H345" s="215"/>
      <c r="I345" s="184"/>
      <c r="J345" s="184"/>
      <c r="K345" s="184"/>
      <c r="L345" s="184"/>
      <c r="M345" s="184"/>
      <c r="N345" s="219"/>
      <c r="O345" s="184"/>
      <c r="P345" s="184"/>
      <c r="Q345" s="184"/>
      <c r="R345" s="183"/>
    </row>
    <row r="346" spans="1:18" s="177" customFormat="1" ht="12.75">
      <c r="A346" s="188"/>
      <c r="B346" s="213"/>
      <c r="C346" s="212"/>
      <c r="D346" s="182"/>
      <c r="E346" s="185"/>
      <c r="F346" s="185"/>
      <c r="G346" s="184"/>
      <c r="H346" s="215"/>
      <c r="I346" s="184"/>
      <c r="J346" s="184"/>
      <c r="K346" s="184"/>
      <c r="L346" s="184"/>
      <c r="M346" s="184"/>
      <c r="N346" s="219"/>
      <c r="O346" s="184"/>
      <c r="P346" s="184"/>
      <c r="Q346" s="184"/>
      <c r="R346" s="183"/>
    </row>
    <row r="347" spans="1:18" s="177" customFormat="1" ht="12.75">
      <c r="A347" s="188"/>
      <c r="B347" s="213"/>
      <c r="C347" s="212"/>
      <c r="D347" s="185"/>
      <c r="E347" s="185"/>
      <c r="F347" s="185"/>
      <c r="G347" s="184"/>
      <c r="H347" s="182"/>
      <c r="I347" s="184"/>
      <c r="J347" s="184"/>
      <c r="K347" s="184"/>
      <c r="L347" s="184"/>
      <c r="M347" s="184"/>
      <c r="N347" s="219"/>
      <c r="O347" s="184"/>
      <c r="P347" s="184"/>
      <c r="Q347" s="184"/>
      <c r="R347" s="183"/>
    </row>
    <row r="348" spans="1:18" s="177" customFormat="1" ht="12.75">
      <c r="A348" s="188"/>
      <c r="B348" s="213"/>
      <c r="C348" s="212"/>
      <c r="D348" s="185"/>
      <c r="E348" s="185"/>
      <c r="F348" s="185"/>
      <c r="G348" s="184"/>
      <c r="H348" s="182"/>
      <c r="I348" s="184"/>
      <c r="J348" s="184"/>
      <c r="K348" s="184"/>
      <c r="L348" s="184"/>
      <c r="M348" s="184"/>
      <c r="N348" s="219"/>
      <c r="O348" s="184"/>
      <c r="P348" s="184"/>
      <c r="Q348" s="184"/>
      <c r="R348" s="183"/>
    </row>
    <row r="349" spans="1:18" s="177" customFormat="1" ht="12.75">
      <c r="A349" s="188"/>
      <c r="B349" s="213"/>
      <c r="C349" s="212"/>
      <c r="D349" s="185"/>
      <c r="E349" s="185"/>
      <c r="F349" s="185"/>
      <c r="G349" s="184"/>
      <c r="H349" s="182"/>
      <c r="I349" s="184"/>
      <c r="J349" s="184"/>
      <c r="K349" s="184"/>
      <c r="L349" s="184"/>
      <c r="M349" s="184"/>
      <c r="N349" s="219"/>
      <c r="O349" s="184"/>
      <c r="P349" s="184"/>
      <c r="Q349" s="184"/>
      <c r="R349" s="183"/>
    </row>
    <row r="350" spans="1:18" s="177" customFormat="1" ht="12.75">
      <c r="A350" s="188"/>
      <c r="B350" s="213"/>
      <c r="C350" s="212"/>
      <c r="D350" s="185"/>
      <c r="E350" s="182"/>
      <c r="F350" s="185"/>
      <c r="G350" s="184"/>
      <c r="H350" s="215"/>
      <c r="I350" s="184"/>
      <c r="J350" s="184"/>
      <c r="K350" s="184"/>
      <c r="L350" s="184"/>
      <c r="M350" s="184"/>
      <c r="N350" s="219"/>
      <c r="O350" s="184"/>
      <c r="P350" s="184"/>
      <c r="Q350" s="184"/>
      <c r="R350" s="183"/>
    </row>
    <row r="351" spans="1:18" s="177" customFormat="1" ht="12.75">
      <c r="A351" s="188"/>
      <c r="B351" s="213"/>
      <c r="C351" s="212"/>
      <c r="D351" s="185"/>
      <c r="E351" s="182"/>
      <c r="F351" s="185"/>
      <c r="G351" s="184"/>
      <c r="H351" s="215"/>
      <c r="I351" s="184"/>
      <c r="J351" s="184"/>
      <c r="K351" s="184"/>
      <c r="L351" s="184"/>
      <c r="M351" s="184"/>
      <c r="N351" s="219"/>
      <c r="O351" s="184"/>
      <c r="P351" s="184"/>
      <c r="Q351" s="184"/>
      <c r="R351" s="183"/>
    </row>
    <row r="352" spans="1:18" s="177" customFormat="1" ht="12.75">
      <c r="A352" s="188"/>
      <c r="B352" s="213"/>
      <c r="C352" s="212"/>
      <c r="D352" s="185"/>
      <c r="E352" s="182"/>
      <c r="F352" s="185"/>
      <c r="G352" s="184"/>
      <c r="H352" s="215"/>
      <c r="I352" s="184"/>
      <c r="J352" s="184"/>
      <c r="K352" s="184"/>
      <c r="L352" s="184"/>
      <c r="M352" s="184"/>
      <c r="N352" s="219"/>
      <c r="O352" s="184"/>
      <c r="P352" s="184"/>
      <c r="Q352" s="184"/>
      <c r="R352" s="183"/>
    </row>
    <row r="353" spans="1:18" s="177" customFormat="1" ht="12.75">
      <c r="A353" s="188"/>
      <c r="B353" s="213"/>
      <c r="C353" s="212"/>
      <c r="D353" s="185"/>
      <c r="E353" s="182"/>
      <c r="F353" s="185"/>
      <c r="G353" s="184"/>
      <c r="H353" s="215"/>
      <c r="I353" s="184"/>
      <c r="J353" s="184"/>
      <c r="K353" s="184"/>
      <c r="L353" s="184"/>
      <c r="M353" s="184"/>
      <c r="N353" s="219"/>
      <c r="O353" s="184"/>
      <c r="P353" s="184"/>
      <c r="Q353" s="184"/>
      <c r="R353" s="183"/>
    </row>
    <row r="354" spans="1:18" s="177" customFormat="1" ht="12.75">
      <c r="A354" s="188"/>
      <c r="B354" s="213"/>
      <c r="C354" s="212"/>
      <c r="D354" s="185"/>
      <c r="E354" s="182"/>
      <c r="F354" s="185"/>
      <c r="G354" s="184"/>
      <c r="H354" s="215"/>
      <c r="I354" s="184"/>
      <c r="J354" s="184"/>
      <c r="K354" s="184"/>
      <c r="L354" s="184"/>
      <c r="M354" s="184"/>
      <c r="N354" s="219"/>
      <c r="O354" s="184"/>
      <c r="P354" s="184"/>
      <c r="Q354" s="184"/>
      <c r="R354" s="183"/>
    </row>
    <row r="355" spans="1:18" s="177" customFormat="1" ht="12.75">
      <c r="A355" s="188"/>
      <c r="B355" s="213"/>
      <c r="C355" s="212"/>
      <c r="D355" s="185"/>
      <c r="E355" s="182"/>
      <c r="F355" s="185"/>
      <c r="G355" s="184"/>
      <c r="H355" s="215"/>
      <c r="I355" s="184"/>
      <c r="J355" s="184"/>
      <c r="K355" s="184"/>
      <c r="L355" s="184"/>
      <c r="M355" s="184"/>
      <c r="N355" s="219"/>
      <c r="O355" s="184"/>
      <c r="P355" s="184"/>
      <c r="Q355" s="184"/>
      <c r="R355" s="183"/>
    </row>
    <row r="356" spans="1:18" s="177" customFormat="1" ht="12.75">
      <c r="A356" s="188"/>
      <c r="B356" s="213"/>
      <c r="C356" s="212"/>
      <c r="D356" s="185"/>
      <c r="E356" s="182"/>
      <c r="F356" s="185"/>
      <c r="G356" s="184"/>
      <c r="H356" s="215"/>
      <c r="I356" s="184"/>
      <c r="J356" s="184"/>
      <c r="K356" s="184"/>
      <c r="L356" s="184"/>
      <c r="M356" s="184"/>
      <c r="N356" s="219"/>
      <c r="O356" s="184"/>
      <c r="P356" s="184"/>
      <c r="Q356" s="184"/>
      <c r="R356" s="183"/>
    </row>
    <row r="357" spans="1:18" s="177" customFormat="1" ht="12.75">
      <c r="A357" s="188"/>
      <c r="B357" s="213"/>
      <c r="C357" s="212"/>
      <c r="D357" s="185"/>
      <c r="E357" s="182"/>
      <c r="F357" s="185"/>
      <c r="G357" s="184"/>
      <c r="H357" s="215"/>
      <c r="I357" s="184"/>
      <c r="J357" s="184"/>
      <c r="K357" s="184"/>
      <c r="L357" s="184"/>
      <c r="M357" s="184"/>
      <c r="N357" s="219"/>
      <c r="O357" s="184"/>
      <c r="P357" s="184"/>
      <c r="Q357" s="184"/>
      <c r="R357" s="183"/>
    </row>
    <row r="358" spans="1:18" s="177" customFormat="1" ht="12.75">
      <c r="A358" s="188"/>
      <c r="B358" s="213"/>
      <c r="C358" s="212"/>
      <c r="D358" s="182"/>
      <c r="E358" s="185"/>
      <c r="F358" s="182"/>
      <c r="G358" s="184"/>
      <c r="H358" s="215"/>
      <c r="I358" s="184"/>
      <c r="J358" s="184"/>
      <c r="K358" s="184"/>
      <c r="L358" s="184"/>
      <c r="M358" s="184"/>
      <c r="N358" s="219"/>
      <c r="O358" s="184"/>
      <c r="P358" s="184"/>
      <c r="Q358" s="184"/>
      <c r="R358" s="183"/>
    </row>
    <row r="359" spans="1:18" s="177" customFormat="1" ht="12.75">
      <c r="A359" s="188"/>
      <c r="B359" s="213"/>
      <c r="C359" s="212"/>
      <c r="D359" s="182"/>
      <c r="E359" s="185"/>
      <c r="F359" s="182"/>
      <c r="G359" s="184"/>
      <c r="H359" s="215"/>
      <c r="I359" s="184"/>
      <c r="J359" s="184"/>
      <c r="K359" s="184"/>
      <c r="L359" s="184"/>
      <c r="M359" s="184"/>
      <c r="N359" s="219"/>
      <c r="O359" s="184"/>
      <c r="P359" s="184"/>
      <c r="Q359" s="184"/>
      <c r="R359" s="183"/>
    </row>
    <row r="360" spans="1:18" s="177" customFormat="1" ht="12.75">
      <c r="A360" s="188"/>
      <c r="B360" s="213"/>
      <c r="C360" s="212"/>
      <c r="D360" s="182"/>
      <c r="E360" s="185"/>
      <c r="F360" s="182"/>
      <c r="G360" s="184"/>
      <c r="H360" s="215"/>
      <c r="I360" s="184"/>
      <c r="J360" s="184"/>
      <c r="K360" s="184"/>
      <c r="L360" s="184"/>
      <c r="M360" s="184"/>
      <c r="N360" s="219"/>
      <c r="O360" s="184"/>
      <c r="P360" s="184"/>
      <c r="Q360" s="184"/>
      <c r="R360" s="183"/>
    </row>
    <row r="361" spans="1:18" s="177" customFormat="1" ht="12.75">
      <c r="A361" s="186"/>
      <c r="B361" s="186"/>
      <c r="C361" s="186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3"/>
    </row>
    <row r="362" s="177" customFormat="1" ht="12.75">
      <c r="C362" s="206"/>
    </row>
    <row r="363" s="177" customFormat="1" ht="12.75">
      <c r="C363" s="206"/>
    </row>
    <row r="364" s="177" customFormat="1" ht="12.75">
      <c r="C364" s="206"/>
    </row>
    <row r="365" s="177" customFormat="1" ht="12.75">
      <c r="C365" s="206"/>
    </row>
    <row r="366" s="177" customFormat="1" ht="12.75">
      <c r="C366" s="206"/>
    </row>
    <row r="367" s="177" customFormat="1" ht="12.75">
      <c r="C367" s="206"/>
    </row>
    <row r="368" s="177" customFormat="1" ht="12.75">
      <c r="C368" s="206"/>
    </row>
    <row r="369" s="177" customFormat="1" ht="12.75">
      <c r="C369" s="206"/>
    </row>
    <row r="370" s="177" customFormat="1" ht="12.75">
      <c r="C370" s="206"/>
    </row>
    <row r="371" s="177" customFormat="1" ht="12.75">
      <c r="C371" s="206"/>
    </row>
    <row r="372" s="177" customFormat="1" ht="12.75">
      <c r="C372" s="206"/>
    </row>
    <row r="373" s="177" customFormat="1" ht="12.75">
      <c r="C373" s="206"/>
    </row>
    <row r="374" s="177" customFormat="1" ht="12.75">
      <c r="C374" s="206"/>
    </row>
    <row r="375" s="177" customFormat="1" ht="12.75">
      <c r="C375" s="206"/>
    </row>
    <row r="376" s="177" customFormat="1" ht="12.75">
      <c r="C376" s="206"/>
    </row>
    <row r="377" s="177" customFormat="1" ht="12.75">
      <c r="C377" s="206"/>
    </row>
    <row r="378" s="177" customFormat="1" ht="12.75">
      <c r="C378" s="206"/>
    </row>
    <row r="379" s="177" customFormat="1" ht="12.75">
      <c r="C379" s="206"/>
    </row>
    <row r="380" s="177" customFormat="1" ht="12.75">
      <c r="C380" s="206"/>
    </row>
    <row r="381" s="177" customFormat="1" ht="12.75">
      <c r="C381" s="206"/>
    </row>
    <row r="382" s="177" customFormat="1" ht="12.75">
      <c r="C382" s="206"/>
    </row>
    <row r="383" s="177" customFormat="1" ht="12.75">
      <c r="C383" s="206"/>
    </row>
    <row r="384" s="177" customFormat="1" ht="12.75">
      <c r="C384" s="206"/>
    </row>
    <row r="385" s="177" customFormat="1" ht="12.75">
      <c r="C385" s="206"/>
    </row>
    <row r="386" s="177" customFormat="1" ht="12.75">
      <c r="C386" s="206"/>
    </row>
    <row r="387" s="177" customFormat="1" ht="12.75">
      <c r="C387" s="206"/>
    </row>
    <row r="388" s="177" customFormat="1" ht="12.75">
      <c r="C388" s="206"/>
    </row>
    <row r="389" s="177" customFormat="1" ht="12.75">
      <c r="C389" s="206"/>
    </row>
    <row r="390" s="177" customFormat="1" ht="12.75">
      <c r="C390" s="206"/>
    </row>
    <row r="391" s="177" customFormat="1" ht="12.75">
      <c r="C391" s="206"/>
    </row>
    <row r="392" s="177" customFormat="1" ht="12.75">
      <c r="C392" s="206"/>
    </row>
    <row r="393" s="177" customFormat="1" ht="12.75">
      <c r="C393" s="206"/>
    </row>
    <row r="394" s="177" customFormat="1" ht="12.75">
      <c r="C394" s="206"/>
    </row>
    <row r="395" s="177" customFormat="1" ht="12.75">
      <c r="C395" s="206"/>
    </row>
    <row r="396" s="177" customFormat="1" ht="12.75">
      <c r="C396" s="206"/>
    </row>
    <row r="397" s="177" customFormat="1" ht="12.75">
      <c r="C397" s="206"/>
    </row>
    <row r="398" s="177" customFormat="1" ht="12.75">
      <c r="C398" s="206"/>
    </row>
    <row r="399" s="177" customFormat="1" ht="12.75">
      <c r="C399" s="206"/>
    </row>
    <row r="400" s="177" customFormat="1" ht="12.75">
      <c r="C400" s="206"/>
    </row>
    <row r="401" s="177" customFormat="1" ht="12.75">
      <c r="C401" s="206"/>
    </row>
    <row r="402" s="177" customFormat="1" ht="12.75">
      <c r="C402" s="206"/>
    </row>
    <row r="403" s="177" customFormat="1" ht="12.75">
      <c r="C403" s="206"/>
    </row>
    <row r="404" s="177" customFormat="1" ht="12.75">
      <c r="C404" s="206"/>
    </row>
    <row r="405" s="177" customFormat="1" ht="12.75">
      <c r="C405" s="206"/>
    </row>
    <row r="406" s="177" customFormat="1" ht="12.75">
      <c r="C406" s="206"/>
    </row>
    <row r="407" s="177" customFormat="1" ht="12.75">
      <c r="C407" s="206"/>
    </row>
    <row r="408" s="177" customFormat="1" ht="12.75">
      <c r="C408" s="206"/>
    </row>
    <row r="409" s="177" customFormat="1" ht="12.75">
      <c r="C409" s="206"/>
    </row>
    <row r="410" s="177" customFormat="1" ht="12.75">
      <c r="C410" s="206"/>
    </row>
    <row r="411" s="177" customFormat="1" ht="12.75">
      <c r="C411" s="206"/>
    </row>
    <row r="412" s="177" customFormat="1" ht="12.75">
      <c r="C412" s="206"/>
    </row>
    <row r="413" s="177" customFormat="1" ht="12.75">
      <c r="C413" s="206"/>
    </row>
    <row r="414" s="177" customFormat="1" ht="12.75">
      <c r="C414" s="206"/>
    </row>
    <row r="415" s="177" customFormat="1" ht="12.75">
      <c r="C415" s="206"/>
    </row>
    <row r="416" s="177" customFormat="1" ht="12.75">
      <c r="C416" s="206"/>
    </row>
    <row r="417" s="177" customFormat="1" ht="12.75">
      <c r="C417" s="206"/>
    </row>
    <row r="418" s="177" customFormat="1" ht="12.75">
      <c r="C418" s="206"/>
    </row>
  </sheetData>
  <mergeCells count="305">
    <mergeCell ref="A85:R85"/>
    <mergeCell ref="A86:A89"/>
    <mergeCell ref="A81:C81"/>
    <mergeCell ref="E59:G59"/>
    <mergeCell ref="H59:J59"/>
    <mergeCell ref="H87:J87"/>
    <mergeCell ref="L86:P86"/>
    <mergeCell ref="Q86:Q89"/>
    <mergeCell ref="D87:D89"/>
    <mergeCell ref="E87:G87"/>
    <mergeCell ref="A109:C109"/>
    <mergeCell ref="A84:R84"/>
    <mergeCell ref="G88:G89"/>
    <mergeCell ref="H88:H89"/>
    <mergeCell ref="I88:I89"/>
    <mergeCell ref="J88:J89"/>
    <mergeCell ref="M87:M88"/>
    <mergeCell ref="B86:B89"/>
    <mergeCell ref="C86:C89"/>
    <mergeCell ref="D86:J86"/>
    <mergeCell ref="O87:O89"/>
    <mergeCell ref="P87:P89"/>
    <mergeCell ref="L87:L88"/>
    <mergeCell ref="K86:K89"/>
    <mergeCell ref="N87:N89"/>
    <mergeCell ref="A1:R1"/>
    <mergeCell ref="A2:R2"/>
    <mergeCell ref="D31:J31"/>
    <mergeCell ref="H32:J32"/>
    <mergeCell ref="L32:L33"/>
    <mergeCell ref="L4:L5"/>
    <mergeCell ref="M4:M5"/>
    <mergeCell ref="N4:N6"/>
    <mergeCell ref="L31:P31"/>
    <mergeCell ref="E32:G32"/>
    <mergeCell ref="A275:C275"/>
    <mergeCell ref="A29:R29"/>
    <mergeCell ref="A30:R30"/>
    <mergeCell ref="A140:R140"/>
    <mergeCell ref="A141:R141"/>
    <mergeCell ref="A167:R167"/>
    <mergeCell ref="A168:R168"/>
    <mergeCell ref="A195:R195"/>
    <mergeCell ref="O253:O255"/>
    <mergeCell ref="P253:P255"/>
    <mergeCell ref="M253:M254"/>
    <mergeCell ref="N253:N255"/>
    <mergeCell ref="D253:D255"/>
    <mergeCell ref="E253:G253"/>
    <mergeCell ref="H253:J253"/>
    <mergeCell ref="L253:L254"/>
    <mergeCell ref="G254:G255"/>
    <mergeCell ref="H254:H255"/>
    <mergeCell ref="I254:I255"/>
    <mergeCell ref="J254:J255"/>
    <mergeCell ref="A247:C247"/>
    <mergeCell ref="A252:A255"/>
    <mergeCell ref="B252:B255"/>
    <mergeCell ref="C252:C255"/>
    <mergeCell ref="A250:R250"/>
    <mergeCell ref="A251:R251"/>
    <mergeCell ref="D252:J252"/>
    <mergeCell ref="K252:K255"/>
    <mergeCell ref="L252:P252"/>
    <mergeCell ref="Q252:Q255"/>
    <mergeCell ref="M226:M227"/>
    <mergeCell ref="N226:N228"/>
    <mergeCell ref="O226:O228"/>
    <mergeCell ref="P226:P228"/>
    <mergeCell ref="E226:G226"/>
    <mergeCell ref="H226:J226"/>
    <mergeCell ref="L226:L227"/>
    <mergeCell ref="G227:G228"/>
    <mergeCell ref="H227:H228"/>
    <mergeCell ref="I227:I228"/>
    <mergeCell ref="J227:J228"/>
    <mergeCell ref="A225:A228"/>
    <mergeCell ref="B225:B228"/>
    <mergeCell ref="C225:C228"/>
    <mergeCell ref="A223:R223"/>
    <mergeCell ref="A224:R224"/>
    <mergeCell ref="D225:J225"/>
    <mergeCell ref="K225:K228"/>
    <mergeCell ref="L225:P225"/>
    <mergeCell ref="Q225:Q228"/>
    <mergeCell ref="D226:D228"/>
    <mergeCell ref="E198:G198"/>
    <mergeCell ref="H198:J198"/>
    <mergeCell ref="L198:L199"/>
    <mergeCell ref="A220:C220"/>
    <mergeCell ref="G199:G200"/>
    <mergeCell ref="H199:H200"/>
    <mergeCell ref="I199:I200"/>
    <mergeCell ref="J199:J200"/>
    <mergeCell ref="D198:D200"/>
    <mergeCell ref="A192:C192"/>
    <mergeCell ref="A197:A200"/>
    <mergeCell ref="B197:B200"/>
    <mergeCell ref="C197:C200"/>
    <mergeCell ref="A196:R196"/>
    <mergeCell ref="D197:J197"/>
    <mergeCell ref="K197:K200"/>
    <mergeCell ref="L197:P197"/>
    <mergeCell ref="Q197:Q200"/>
    <mergeCell ref="N198:N200"/>
    <mergeCell ref="M198:M199"/>
    <mergeCell ref="O198:O200"/>
    <mergeCell ref="P198:P200"/>
    <mergeCell ref="D169:J169"/>
    <mergeCell ref="K169:K172"/>
    <mergeCell ref="L169:P169"/>
    <mergeCell ref="O170:O172"/>
    <mergeCell ref="P170:P172"/>
    <mergeCell ref="G171:G172"/>
    <mergeCell ref="H171:H172"/>
    <mergeCell ref="Q169:Q172"/>
    <mergeCell ref="D170:D172"/>
    <mergeCell ref="E170:G170"/>
    <mergeCell ref="H170:J170"/>
    <mergeCell ref="L170:L171"/>
    <mergeCell ref="M170:M171"/>
    <mergeCell ref="N170:N172"/>
    <mergeCell ref="I171:I172"/>
    <mergeCell ref="J171:J172"/>
    <mergeCell ref="A165:C165"/>
    <mergeCell ref="A169:A172"/>
    <mergeCell ref="B169:B172"/>
    <mergeCell ref="C169:C172"/>
    <mergeCell ref="O143:O145"/>
    <mergeCell ref="P143:P145"/>
    <mergeCell ref="G144:G145"/>
    <mergeCell ref="H144:H145"/>
    <mergeCell ref="I144:I145"/>
    <mergeCell ref="J144:J145"/>
    <mergeCell ref="D142:J142"/>
    <mergeCell ref="K142:K145"/>
    <mergeCell ref="L142:P142"/>
    <mergeCell ref="Q142:Q145"/>
    <mergeCell ref="D143:D145"/>
    <mergeCell ref="E143:G143"/>
    <mergeCell ref="H143:J143"/>
    <mergeCell ref="L143:L144"/>
    <mergeCell ref="M143:M144"/>
    <mergeCell ref="N143:N145"/>
    <mergeCell ref="A136:C136"/>
    <mergeCell ref="A142:A145"/>
    <mergeCell ref="B142:B145"/>
    <mergeCell ref="C142:C145"/>
    <mergeCell ref="M114:M115"/>
    <mergeCell ref="N114:N116"/>
    <mergeCell ref="O114:O116"/>
    <mergeCell ref="P114:P116"/>
    <mergeCell ref="H114:J114"/>
    <mergeCell ref="L114:L115"/>
    <mergeCell ref="G115:G116"/>
    <mergeCell ref="H115:H116"/>
    <mergeCell ref="I115:I116"/>
    <mergeCell ref="J115:J116"/>
    <mergeCell ref="E114:G114"/>
    <mergeCell ref="O32:O34"/>
    <mergeCell ref="M32:M33"/>
    <mergeCell ref="H33:H34"/>
    <mergeCell ref="I33:I34"/>
    <mergeCell ref="J33:J34"/>
    <mergeCell ref="K31:K34"/>
    <mergeCell ref="N32:N34"/>
    <mergeCell ref="P32:P34"/>
    <mergeCell ref="B3:B6"/>
    <mergeCell ref="A113:A116"/>
    <mergeCell ref="B113:B116"/>
    <mergeCell ref="C113:C116"/>
    <mergeCell ref="A111:R111"/>
    <mergeCell ref="A112:R112"/>
    <mergeCell ref="A54:C54"/>
    <mergeCell ref="Q31:Q34"/>
    <mergeCell ref="D32:D34"/>
    <mergeCell ref="A31:A34"/>
    <mergeCell ref="E4:G4"/>
    <mergeCell ref="D4:D6"/>
    <mergeCell ref="J5:J6"/>
    <mergeCell ref="C3:C6"/>
    <mergeCell ref="G5:G6"/>
    <mergeCell ref="H5:H6"/>
    <mergeCell ref="G33:G34"/>
    <mergeCell ref="B31:B34"/>
    <mergeCell ref="C31:C34"/>
    <mergeCell ref="S39:U39"/>
    <mergeCell ref="S28:S29"/>
    <mergeCell ref="S32:S33"/>
    <mergeCell ref="S34:S35"/>
    <mergeCell ref="S38:W38"/>
    <mergeCell ref="Q3:Q6"/>
    <mergeCell ref="A26:C26"/>
    <mergeCell ref="O4:O6"/>
    <mergeCell ref="P4:P6"/>
    <mergeCell ref="L3:P3"/>
    <mergeCell ref="H4:J4"/>
    <mergeCell ref="I5:I6"/>
    <mergeCell ref="D3:J3"/>
    <mergeCell ref="A3:A6"/>
    <mergeCell ref="K3:K6"/>
    <mergeCell ref="S40:U40"/>
    <mergeCell ref="S41:U41"/>
    <mergeCell ref="S42:U42"/>
    <mergeCell ref="S48:U48"/>
    <mergeCell ref="S47:U47"/>
    <mergeCell ref="S43:U43"/>
    <mergeCell ref="S44:U44"/>
    <mergeCell ref="S45:U45"/>
    <mergeCell ref="S46:U46"/>
    <mergeCell ref="A56:R56"/>
    <mergeCell ref="S59:U59"/>
    <mergeCell ref="Q58:Q61"/>
    <mergeCell ref="D59:D61"/>
    <mergeCell ref="N59:N61"/>
    <mergeCell ref="O59:O61"/>
    <mergeCell ref="P59:P61"/>
    <mergeCell ref="L58:P58"/>
    <mergeCell ref="S61:U61"/>
    <mergeCell ref="I60:I61"/>
    <mergeCell ref="J60:J61"/>
    <mergeCell ref="Q113:Q116"/>
    <mergeCell ref="S50:W50"/>
    <mergeCell ref="S55:U55"/>
    <mergeCell ref="S60:U60"/>
    <mergeCell ref="A57:R57"/>
    <mergeCell ref="A58:A61"/>
    <mergeCell ref="B58:B61"/>
    <mergeCell ref="C58:C61"/>
    <mergeCell ref="D58:J58"/>
    <mergeCell ref="K58:K61"/>
    <mergeCell ref="D283:D285"/>
    <mergeCell ref="L59:L60"/>
    <mergeCell ref="M59:M60"/>
    <mergeCell ref="G60:G61"/>
    <mergeCell ref="H60:H61"/>
    <mergeCell ref="D113:J113"/>
    <mergeCell ref="K113:K116"/>
    <mergeCell ref="L113:P113"/>
    <mergeCell ref="D114:D116"/>
    <mergeCell ref="M283:M284"/>
    <mergeCell ref="A280:R280"/>
    <mergeCell ref="A281:R281"/>
    <mergeCell ref="A282:A285"/>
    <mergeCell ref="B282:B285"/>
    <mergeCell ref="C282:C285"/>
    <mergeCell ref="D282:J282"/>
    <mergeCell ref="K282:K285"/>
    <mergeCell ref="L282:P282"/>
    <mergeCell ref="Q282:Q285"/>
    <mergeCell ref="N283:N285"/>
    <mergeCell ref="O283:O285"/>
    <mergeCell ref="P283:P285"/>
    <mergeCell ref="G284:G285"/>
    <mergeCell ref="H284:H285"/>
    <mergeCell ref="I284:I285"/>
    <mergeCell ref="J284:J285"/>
    <mergeCell ref="E283:G283"/>
    <mergeCell ref="H283:J283"/>
    <mergeCell ref="L283:L284"/>
    <mergeCell ref="G312:G313"/>
    <mergeCell ref="B310:B313"/>
    <mergeCell ref="C310:C313"/>
    <mergeCell ref="A305:C305"/>
    <mergeCell ref="A308:R308"/>
    <mergeCell ref="A309:R309"/>
    <mergeCell ref="A310:A313"/>
    <mergeCell ref="D310:J310"/>
    <mergeCell ref="Q310:Q313"/>
    <mergeCell ref="D311:D313"/>
    <mergeCell ref="L311:L312"/>
    <mergeCell ref="N311:N313"/>
    <mergeCell ref="M311:M312"/>
    <mergeCell ref="K310:K313"/>
    <mergeCell ref="L310:P310"/>
    <mergeCell ref="D339:D341"/>
    <mergeCell ref="E311:G311"/>
    <mergeCell ref="O311:O313"/>
    <mergeCell ref="A333:C333"/>
    <mergeCell ref="A336:R336"/>
    <mergeCell ref="P311:P313"/>
    <mergeCell ref="H312:H313"/>
    <mergeCell ref="I312:I313"/>
    <mergeCell ref="J312:J313"/>
    <mergeCell ref="H311:J311"/>
    <mergeCell ref="J340:J341"/>
    <mergeCell ref="A337:R337"/>
    <mergeCell ref="A338:A341"/>
    <mergeCell ref="B338:B341"/>
    <mergeCell ref="C338:C341"/>
    <mergeCell ref="D338:J338"/>
    <mergeCell ref="K338:K341"/>
    <mergeCell ref="L338:P338"/>
    <mergeCell ref="Q338:Q341"/>
    <mergeCell ref="P339:P341"/>
    <mergeCell ref="A361:C361"/>
    <mergeCell ref="M339:M340"/>
    <mergeCell ref="N339:N341"/>
    <mergeCell ref="O339:O341"/>
    <mergeCell ref="E339:G339"/>
    <mergeCell ref="H339:J339"/>
    <mergeCell ref="L339:L340"/>
    <mergeCell ref="G340:G341"/>
    <mergeCell ref="H340:H341"/>
    <mergeCell ref="I340:I341"/>
  </mergeCells>
  <printOptions/>
  <pageMargins left="0.7874015748031497" right="0.7874015748031497" top="1.46" bottom="0.984251968503937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5"/>
  <sheetViews>
    <sheetView tabSelected="1" workbookViewId="0" topLeftCell="A1">
      <selection activeCell="N24" sqref="N24"/>
    </sheetView>
  </sheetViews>
  <sheetFormatPr defaultColWidth="11.421875" defaultRowHeight="12.75"/>
  <cols>
    <col min="1" max="1" width="29.00390625" style="2" customWidth="1"/>
    <col min="2" max="2" width="8.00390625" style="2" customWidth="1"/>
    <col min="3" max="3" width="11.140625" style="2" customWidth="1"/>
    <col min="4" max="6" width="10.140625" style="2" customWidth="1"/>
    <col min="7" max="7" width="10.00390625" style="2" customWidth="1"/>
    <col min="8" max="8" width="9.8515625" style="2" customWidth="1"/>
    <col min="9" max="9" width="9.140625" style="2" customWidth="1"/>
    <col min="10" max="10" width="9.8515625" style="2" customWidth="1"/>
    <col min="11" max="13" width="12.57421875" style="2" customWidth="1"/>
    <col min="14" max="14" width="15.8515625" style="2" customWidth="1"/>
    <col min="15" max="15" width="12.28125" style="2" customWidth="1"/>
    <col min="16" max="16" width="15.28125" style="2" customWidth="1"/>
    <col min="17" max="16384" width="12.57421875" style="2" customWidth="1"/>
  </cols>
  <sheetData>
    <row r="1" spans="1:12" ht="18.75">
      <c r="A1" s="261" t="s">
        <v>62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8" ht="13.5" thickBot="1">
      <c r="A2" s="147" t="s">
        <v>40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149"/>
      <c r="O2" s="149"/>
      <c r="P2" s="149"/>
      <c r="Q2" s="149"/>
      <c r="R2" s="149"/>
    </row>
    <row r="3" spans="1:12" ht="13.5" thickBot="1">
      <c r="A3" s="226" t="s">
        <v>41</v>
      </c>
      <c r="B3" s="227" t="s">
        <v>42</v>
      </c>
      <c r="C3" s="228" t="s">
        <v>9</v>
      </c>
      <c r="D3" s="229"/>
      <c r="E3" s="230" t="s">
        <v>10</v>
      </c>
      <c r="F3" s="231"/>
      <c r="G3" s="231"/>
      <c r="H3" s="232"/>
      <c r="I3" s="228" t="s">
        <v>11</v>
      </c>
      <c r="J3" s="229"/>
      <c r="K3" s="228" t="s">
        <v>43</v>
      </c>
      <c r="L3" s="229"/>
    </row>
    <row r="4" spans="1:12" ht="12.75">
      <c r="A4" s="233"/>
      <c r="B4" s="233"/>
      <c r="C4" s="234" t="s">
        <v>44</v>
      </c>
      <c r="D4" s="235" t="s">
        <v>43</v>
      </c>
      <c r="E4" s="236" t="s">
        <v>31</v>
      </c>
      <c r="F4" s="237"/>
      <c r="G4" s="238" t="s">
        <v>32</v>
      </c>
      <c r="H4" s="237"/>
      <c r="I4" s="234" t="s">
        <v>44</v>
      </c>
      <c r="J4" s="235" t="s">
        <v>43</v>
      </c>
      <c r="K4" s="239" t="s">
        <v>44</v>
      </c>
      <c r="L4" s="240" t="s">
        <v>43</v>
      </c>
    </row>
    <row r="5" spans="1:12" ht="13.5" thickBot="1">
      <c r="A5" s="241"/>
      <c r="B5" s="241" t="s">
        <v>42</v>
      </c>
      <c r="C5" s="242"/>
      <c r="D5" s="243"/>
      <c r="E5" s="244" t="s">
        <v>44</v>
      </c>
      <c r="F5" s="245" t="s">
        <v>43</v>
      </c>
      <c r="G5" s="246" t="s">
        <v>44</v>
      </c>
      <c r="H5" s="245" t="s">
        <v>43</v>
      </c>
      <c r="I5" s="242"/>
      <c r="J5" s="243"/>
      <c r="K5" s="247"/>
      <c r="L5" s="243"/>
    </row>
    <row r="6" spans="1:12" ht="12.75">
      <c r="A6" s="150" t="s">
        <v>45</v>
      </c>
      <c r="B6" s="151">
        <v>0.0909</v>
      </c>
      <c r="C6" s="152">
        <f>PLANILLA!D26</f>
        <v>230.88</v>
      </c>
      <c r="D6" s="153">
        <f aca="true" t="shared" si="0" ref="D6:D19">C6*B6</f>
        <v>20.986991999999997</v>
      </c>
      <c r="E6" s="152">
        <f>PLANILLA!E26</f>
        <v>503.52000000000004</v>
      </c>
      <c r="F6" s="153">
        <f aca="true" t="shared" si="1" ref="F6:F19">E6*B6</f>
        <v>45.769968</v>
      </c>
      <c r="G6" s="152">
        <f>PLANILLA!F26</f>
        <v>69.6</v>
      </c>
      <c r="H6" s="153">
        <f aca="true" t="shared" si="2" ref="H6:H19">G6*B6</f>
        <v>6.326639999999999</v>
      </c>
      <c r="I6" s="152">
        <f>PLANILLA!J26</f>
        <v>201.59999999999997</v>
      </c>
      <c r="J6" s="153">
        <f aca="true" t="shared" si="3" ref="J6:J19">I6*B6</f>
        <v>18.325439999999997</v>
      </c>
      <c r="K6" s="152">
        <f aca="true" t="shared" si="4" ref="K6:K19">(C6+E6+G6+I6)</f>
        <v>1005.6000000000001</v>
      </c>
      <c r="L6" s="153">
        <f aca="true" t="shared" si="5" ref="L6:L19">K6*B6</f>
        <v>91.40904</v>
      </c>
    </row>
    <row r="7" spans="1:12" ht="12.75">
      <c r="A7" s="154" t="s">
        <v>46</v>
      </c>
      <c r="B7" s="155">
        <v>0.0833</v>
      </c>
      <c r="C7" s="156">
        <f>$C$6</f>
        <v>230.88</v>
      </c>
      <c r="D7" s="157">
        <f t="shared" si="0"/>
        <v>19.232304</v>
      </c>
      <c r="E7" s="156">
        <f>$E$6</f>
        <v>503.52000000000004</v>
      </c>
      <c r="F7" s="157">
        <f t="shared" si="1"/>
        <v>41.943216</v>
      </c>
      <c r="G7" s="156">
        <f>$G$6</f>
        <v>69.6</v>
      </c>
      <c r="H7" s="157">
        <f t="shared" si="2"/>
        <v>5.79768</v>
      </c>
      <c r="I7" s="156">
        <f>$I$6</f>
        <v>201.59999999999997</v>
      </c>
      <c r="J7" s="157">
        <f t="shared" si="3"/>
        <v>16.793279999999996</v>
      </c>
      <c r="K7" s="156">
        <f t="shared" si="4"/>
        <v>1005.6000000000001</v>
      </c>
      <c r="L7" s="157">
        <f t="shared" si="5"/>
        <v>83.76648000000002</v>
      </c>
    </row>
    <row r="8" spans="1:12" ht="13.5" thickBot="1">
      <c r="A8" s="158" t="s">
        <v>47</v>
      </c>
      <c r="B8" s="159">
        <v>0.04</v>
      </c>
      <c r="C8" s="160">
        <f>$C$6</f>
        <v>230.88</v>
      </c>
      <c r="D8" s="161">
        <f t="shared" si="0"/>
        <v>9.2352</v>
      </c>
      <c r="E8" s="160">
        <f>$E$6</f>
        <v>503.52000000000004</v>
      </c>
      <c r="F8" s="161">
        <f t="shared" si="1"/>
        <v>20.140800000000002</v>
      </c>
      <c r="G8" s="160">
        <f>$G$6</f>
        <v>69.6</v>
      </c>
      <c r="H8" s="161">
        <f t="shared" si="2"/>
        <v>2.784</v>
      </c>
      <c r="I8" s="160">
        <f>$I$6</f>
        <v>201.59999999999997</v>
      </c>
      <c r="J8" s="161">
        <f t="shared" si="3"/>
        <v>8.063999999999998</v>
      </c>
      <c r="K8" s="160">
        <f t="shared" si="4"/>
        <v>1005.6000000000001</v>
      </c>
      <c r="L8" s="161">
        <f t="shared" si="5"/>
        <v>40.224000000000004</v>
      </c>
    </row>
    <row r="9" spans="1:12" ht="12.75">
      <c r="A9" s="162" t="s">
        <v>12</v>
      </c>
      <c r="B9" s="163">
        <v>0.11</v>
      </c>
      <c r="C9" s="164">
        <f>$C$6</f>
        <v>230.88</v>
      </c>
      <c r="D9" s="165">
        <f t="shared" si="0"/>
        <v>25.3968</v>
      </c>
      <c r="E9" s="164">
        <f>$E$6</f>
        <v>503.52000000000004</v>
      </c>
      <c r="F9" s="165">
        <f t="shared" si="1"/>
        <v>55.38720000000001</v>
      </c>
      <c r="G9" s="164">
        <f>$G$6</f>
        <v>69.6</v>
      </c>
      <c r="H9" s="165">
        <f t="shared" si="2"/>
        <v>7.656</v>
      </c>
      <c r="I9" s="164">
        <f>$I$6</f>
        <v>201.59999999999997</v>
      </c>
      <c r="J9" s="165">
        <f t="shared" si="3"/>
        <v>22.175999999999995</v>
      </c>
      <c r="K9" s="164">
        <f t="shared" si="4"/>
        <v>1005.6000000000001</v>
      </c>
      <c r="L9" s="165">
        <f t="shared" si="5"/>
        <v>110.61600000000001</v>
      </c>
    </row>
    <row r="10" spans="1:12" ht="12.75">
      <c r="A10" s="154" t="s">
        <v>48</v>
      </c>
      <c r="B10" s="155">
        <v>0.015</v>
      </c>
      <c r="C10" s="156">
        <f>$C$6</f>
        <v>230.88</v>
      </c>
      <c r="D10" s="157">
        <f t="shared" si="0"/>
        <v>3.4631999999999996</v>
      </c>
      <c r="E10" s="156">
        <f>$E$6</f>
        <v>503.52000000000004</v>
      </c>
      <c r="F10" s="157">
        <f t="shared" si="1"/>
        <v>7.5528</v>
      </c>
      <c r="G10" s="156">
        <f>$G$6</f>
        <v>69.6</v>
      </c>
      <c r="H10" s="157">
        <f t="shared" si="2"/>
        <v>1.0439999999999998</v>
      </c>
      <c r="I10" s="156">
        <f>$I$6</f>
        <v>201.59999999999997</v>
      </c>
      <c r="J10" s="157">
        <f t="shared" si="3"/>
        <v>3.0239999999999996</v>
      </c>
      <c r="K10" s="156">
        <f t="shared" si="4"/>
        <v>1005.6000000000001</v>
      </c>
      <c r="L10" s="157">
        <f t="shared" si="5"/>
        <v>15.084000000000001</v>
      </c>
    </row>
    <row r="11" spans="1:12" ht="12.75">
      <c r="A11" s="154" t="s">
        <v>49</v>
      </c>
      <c r="B11" s="155">
        <v>0.021</v>
      </c>
      <c r="C11" s="156">
        <f>$C$6</f>
        <v>230.88</v>
      </c>
      <c r="D11" s="157">
        <f t="shared" si="0"/>
        <v>4.84848</v>
      </c>
      <c r="E11" s="156">
        <f>$E$6</f>
        <v>503.52000000000004</v>
      </c>
      <c r="F11" s="157">
        <f t="shared" si="1"/>
        <v>10.573920000000001</v>
      </c>
      <c r="G11" s="156">
        <f>$G$6</f>
        <v>69.6</v>
      </c>
      <c r="H11" s="157">
        <f t="shared" si="2"/>
        <v>1.4616</v>
      </c>
      <c r="I11" s="156">
        <f>$I$6</f>
        <v>201.59999999999997</v>
      </c>
      <c r="J11" s="157">
        <f t="shared" si="3"/>
        <v>4.233599999999999</v>
      </c>
      <c r="K11" s="156">
        <f t="shared" si="4"/>
        <v>1005.6000000000001</v>
      </c>
      <c r="L11" s="157">
        <f t="shared" si="5"/>
        <v>21.117600000000003</v>
      </c>
    </row>
    <row r="12" spans="1:12" ht="12.75">
      <c r="A12" s="154" t="s">
        <v>50</v>
      </c>
      <c r="B12" s="155">
        <f>B9</f>
        <v>0.11</v>
      </c>
      <c r="C12" s="156">
        <f>D6</f>
        <v>20.986991999999997</v>
      </c>
      <c r="D12" s="157">
        <f t="shared" si="0"/>
        <v>2.3085691199999996</v>
      </c>
      <c r="E12" s="156">
        <f>F6</f>
        <v>45.769968</v>
      </c>
      <c r="F12" s="157">
        <f t="shared" si="1"/>
        <v>5.03469648</v>
      </c>
      <c r="G12" s="156">
        <f aca="true" t="shared" si="6" ref="G12:G17">$H$6</f>
        <v>6.326639999999999</v>
      </c>
      <c r="H12" s="157">
        <f t="shared" si="2"/>
        <v>0.6959304</v>
      </c>
      <c r="I12" s="156">
        <f aca="true" t="shared" si="7" ref="I12:I17">$J$6</f>
        <v>18.325439999999997</v>
      </c>
      <c r="J12" s="157">
        <f t="shared" si="3"/>
        <v>2.0157983999999995</v>
      </c>
      <c r="K12" s="156">
        <f t="shared" si="4"/>
        <v>91.40903999999999</v>
      </c>
      <c r="L12" s="157">
        <f t="shared" si="5"/>
        <v>10.054994399999998</v>
      </c>
    </row>
    <row r="13" spans="1:12" ht="12.75">
      <c r="A13" s="154" t="s">
        <v>51</v>
      </c>
      <c r="B13" s="155">
        <v>0.015</v>
      </c>
      <c r="C13" s="156">
        <f>D6</f>
        <v>20.986991999999997</v>
      </c>
      <c r="D13" s="157">
        <f t="shared" si="0"/>
        <v>0.31480487999999995</v>
      </c>
      <c r="E13" s="156">
        <f>F6</f>
        <v>45.769968</v>
      </c>
      <c r="F13" s="157">
        <f t="shared" si="1"/>
        <v>0.6865495199999999</v>
      </c>
      <c r="G13" s="156">
        <f t="shared" si="6"/>
        <v>6.326639999999999</v>
      </c>
      <c r="H13" s="157">
        <f t="shared" si="2"/>
        <v>0.09489959999999999</v>
      </c>
      <c r="I13" s="156">
        <f t="shared" si="7"/>
        <v>18.325439999999997</v>
      </c>
      <c r="J13" s="157">
        <f t="shared" si="3"/>
        <v>0.27488159999999995</v>
      </c>
      <c r="K13" s="156">
        <f t="shared" si="4"/>
        <v>91.40903999999999</v>
      </c>
      <c r="L13" s="157">
        <f t="shared" si="5"/>
        <v>1.3711356</v>
      </c>
    </row>
    <row r="14" spans="1:12" ht="12.75">
      <c r="A14" s="154" t="s">
        <v>52</v>
      </c>
      <c r="B14" s="155">
        <v>0.021</v>
      </c>
      <c r="C14" s="156">
        <f>D6</f>
        <v>20.986991999999997</v>
      </c>
      <c r="D14" s="157">
        <f t="shared" si="0"/>
        <v>0.44072683199999996</v>
      </c>
      <c r="E14" s="156">
        <f>F6</f>
        <v>45.769968</v>
      </c>
      <c r="F14" s="157">
        <f t="shared" si="1"/>
        <v>0.961169328</v>
      </c>
      <c r="G14" s="156">
        <f t="shared" si="6"/>
        <v>6.326639999999999</v>
      </c>
      <c r="H14" s="157">
        <f t="shared" si="2"/>
        <v>0.13285944</v>
      </c>
      <c r="I14" s="156">
        <f t="shared" si="7"/>
        <v>18.325439999999997</v>
      </c>
      <c r="J14" s="157">
        <f t="shared" si="3"/>
        <v>0.38483423999999994</v>
      </c>
      <c r="K14" s="156">
        <f t="shared" si="4"/>
        <v>91.40903999999999</v>
      </c>
      <c r="L14" s="157">
        <f t="shared" si="5"/>
        <v>1.91958984</v>
      </c>
    </row>
    <row r="15" spans="1:12" ht="12.75">
      <c r="A15" s="166" t="s">
        <v>53</v>
      </c>
      <c r="B15" s="155">
        <v>0.0833</v>
      </c>
      <c r="C15" s="156">
        <f>D6</f>
        <v>20.986991999999997</v>
      </c>
      <c r="D15" s="157">
        <f t="shared" si="0"/>
        <v>1.7482164335999997</v>
      </c>
      <c r="E15" s="156">
        <f>F6</f>
        <v>45.769968</v>
      </c>
      <c r="F15" s="157">
        <f t="shared" si="1"/>
        <v>3.8126383344</v>
      </c>
      <c r="G15" s="156">
        <f t="shared" si="6"/>
        <v>6.326639999999999</v>
      </c>
      <c r="H15" s="157">
        <f t="shared" si="2"/>
        <v>0.5270091119999999</v>
      </c>
      <c r="I15" s="156">
        <f t="shared" si="7"/>
        <v>18.325439999999997</v>
      </c>
      <c r="J15" s="157">
        <f t="shared" si="3"/>
        <v>1.5265091519999998</v>
      </c>
      <c r="K15" s="156">
        <f t="shared" si="4"/>
        <v>91.40903999999999</v>
      </c>
      <c r="L15" s="157">
        <f t="shared" si="5"/>
        <v>7.614373031999999</v>
      </c>
    </row>
    <row r="16" spans="1:12" ht="12.75">
      <c r="A16" s="166" t="s">
        <v>54</v>
      </c>
      <c r="B16" s="167">
        <v>0.04</v>
      </c>
      <c r="C16" s="156">
        <f>D6</f>
        <v>20.986991999999997</v>
      </c>
      <c r="D16" s="157">
        <f t="shared" si="0"/>
        <v>0.83947968</v>
      </c>
      <c r="E16" s="156">
        <f>F6</f>
        <v>45.769968</v>
      </c>
      <c r="F16" s="157">
        <f t="shared" si="1"/>
        <v>1.83079872</v>
      </c>
      <c r="G16" s="156">
        <f t="shared" si="6"/>
        <v>6.326639999999999</v>
      </c>
      <c r="H16" s="157">
        <f t="shared" si="2"/>
        <v>0.2530656</v>
      </c>
      <c r="I16" s="156">
        <f t="shared" si="7"/>
        <v>18.325439999999997</v>
      </c>
      <c r="J16" s="157">
        <f t="shared" si="3"/>
        <v>0.7330175999999999</v>
      </c>
      <c r="K16" s="156">
        <f t="shared" si="4"/>
        <v>91.40903999999999</v>
      </c>
      <c r="L16" s="157">
        <f t="shared" si="5"/>
        <v>3.6563616</v>
      </c>
    </row>
    <row r="17" spans="1:16" ht="12.75">
      <c r="A17" s="168" t="s">
        <v>55</v>
      </c>
      <c r="B17" s="163">
        <v>0.0192</v>
      </c>
      <c r="C17" s="164">
        <f>D6</f>
        <v>20.986991999999997</v>
      </c>
      <c r="D17" s="165">
        <f t="shared" si="0"/>
        <v>0.40295024639999993</v>
      </c>
      <c r="E17" s="164">
        <f>F6</f>
        <v>45.769968</v>
      </c>
      <c r="F17" s="165">
        <f t="shared" si="1"/>
        <v>0.8787833855999999</v>
      </c>
      <c r="G17" s="156">
        <f t="shared" si="6"/>
        <v>6.326639999999999</v>
      </c>
      <c r="H17" s="165">
        <f t="shared" si="2"/>
        <v>0.12147148799999997</v>
      </c>
      <c r="I17" s="156">
        <f t="shared" si="7"/>
        <v>18.325439999999997</v>
      </c>
      <c r="J17" s="165">
        <f t="shared" si="3"/>
        <v>0.3518484479999999</v>
      </c>
      <c r="K17" s="164">
        <f t="shared" si="4"/>
        <v>91.40903999999999</v>
      </c>
      <c r="L17" s="165">
        <f t="shared" si="5"/>
        <v>1.7550535679999997</v>
      </c>
      <c r="M17" s="169" t="s">
        <v>31</v>
      </c>
      <c r="N17" s="146"/>
      <c r="O17" s="1" t="s">
        <v>32</v>
      </c>
      <c r="P17" s="1"/>
    </row>
    <row r="18" spans="1:16" ht="12.75">
      <c r="A18" s="154" t="s">
        <v>56</v>
      </c>
      <c r="B18" s="155">
        <f>B9</f>
        <v>0.11</v>
      </c>
      <c r="C18" s="156">
        <f>D7</f>
        <v>19.232304</v>
      </c>
      <c r="D18" s="157">
        <f t="shared" si="0"/>
        <v>2.11555344</v>
      </c>
      <c r="E18" s="156">
        <f>F7</f>
        <v>41.943216</v>
      </c>
      <c r="F18" s="157">
        <f t="shared" si="1"/>
        <v>4.61375376</v>
      </c>
      <c r="G18" s="156">
        <f>H7</f>
        <v>5.79768</v>
      </c>
      <c r="H18" s="157">
        <f t="shared" si="2"/>
        <v>0.6377448</v>
      </c>
      <c r="I18" s="156">
        <f>J7</f>
        <v>16.793279999999996</v>
      </c>
      <c r="J18" s="157">
        <f t="shared" si="3"/>
        <v>1.8472607999999995</v>
      </c>
      <c r="K18" s="156">
        <f t="shared" si="4"/>
        <v>83.76647999999999</v>
      </c>
      <c r="L18" s="157">
        <f t="shared" si="5"/>
        <v>9.214312799999998</v>
      </c>
      <c r="M18" s="2" t="s">
        <v>57</v>
      </c>
      <c r="N18" s="2" t="s">
        <v>58</v>
      </c>
      <c r="O18" s="2" t="s">
        <v>57</v>
      </c>
      <c r="P18" s="2" t="s">
        <v>58</v>
      </c>
    </row>
    <row r="19" spans="1:15" ht="13.5" thickBot="1">
      <c r="A19" s="170" t="s">
        <v>59</v>
      </c>
      <c r="B19" s="171">
        <f>B9</f>
        <v>0.11</v>
      </c>
      <c r="C19" s="160">
        <f>D15</f>
        <v>1.7482164335999997</v>
      </c>
      <c r="D19" s="161">
        <f t="shared" si="0"/>
        <v>0.19230380769599997</v>
      </c>
      <c r="E19" s="160">
        <f>F15</f>
        <v>3.8126383344</v>
      </c>
      <c r="F19" s="161">
        <f t="shared" si="1"/>
        <v>0.419390216784</v>
      </c>
      <c r="G19" s="160">
        <f>H15</f>
        <v>0.5270091119999999</v>
      </c>
      <c r="H19" s="161">
        <f t="shared" si="2"/>
        <v>0.057971002319999985</v>
      </c>
      <c r="I19" s="160">
        <f>J15</f>
        <v>1.5265091519999998</v>
      </c>
      <c r="J19" s="161">
        <f t="shared" si="3"/>
        <v>0.16791600671999998</v>
      </c>
      <c r="K19" s="160">
        <f t="shared" si="4"/>
        <v>7.614373032</v>
      </c>
      <c r="L19" s="161">
        <f t="shared" si="5"/>
        <v>0.8375810335199999</v>
      </c>
      <c r="M19" s="76">
        <f>SUM(F9:F19)</f>
        <v>91.751699744784</v>
      </c>
      <c r="O19" s="144">
        <f>SUM(H9:H19)+PLANILLA!P10+(PLANILLA!P23*90%)+(PLANILLA!P24*90%)+(PLANILLA!P25*90%)</f>
        <v>18.598551442319998</v>
      </c>
    </row>
    <row r="20" spans="1:16" ht="12.75">
      <c r="A20" s="2" t="s">
        <v>60</v>
      </c>
      <c r="D20" s="76">
        <f>SUM(D9:D19)+PLANILLA!P7+PLANILLA!P8+PLANILLA!P11+(PLANILLA!P23*10%)+(PLANILLA!P24*10%)+(PLANILLA!P25*10%)</f>
        <v>61.695884439696</v>
      </c>
      <c r="E20" s="76"/>
      <c r="F20" s="76">
        <f>SUM(F9:F19)+PLANILLA!P9+PLANILLA!P15+PLANILLA!P16+PLANILLA!P17+PLANILLA!P18+PLANILLA!P19+PLANILLA!P20+PLANILLA!P21+PLANILLA!P22</f>
        <v>134.550899744784</v>
      </c>
      <c r="G20" s="76"/>
      <c r="H20" s="76">
        <f>SUM(H9:H19)+PLANILLA!P10+(PLANILLA!P23*90%)+(PLANILLA!P24*90%)+(PLANILLA!P25*90%)</f>
        <v>18.598551442319998</v>
      </c>
      <c r="I20" s="76"/>
      <c r="J20" s="76">
        <f>SUM(J9:J19)+PLANILLA!P12+PLANILLA!P13+PLANILLA!P14</f>
        <v>53.871666246719975</v>
      </c>
      <c r="K20" s="76"/>
      <c r="L20" s="76">
        <f>SUM(L9:L19)+PLANILLA!P26</f>
        <v>268.71700187351996</v>
      </c>
      <c r="M20" s="144">
        <f>F20/6</f>
        <v>22.425149957464</v>
      </c>
      <c r="N20" s="144">
        <f>M20/8</f>
        <v>2.803143744683</v>
      </c>
      <c r="O20" s="144">
        <f>M66+M88+O110</f>
        <v>0</v>
      </c>
      <c r="P20" s="144">
        <f>O20/7.5</f>
        <v>0</v>
      </c>
    </row>
    <row r="21" spans="1:16" ht="12.75">
      <c r="A21" s="2" t="s">
        <v>39</v>
      </c>
      <c r="D21" s="260">
        <f>SUM(D6:D8)</f>
        <v>49.454496</v>
      </c>
      <c r="E21" s="76"/>
      <c r="F21" s="260">
        <f>SUM(F6:F8)</f>
        <v>107.853984</v>
      </c>
      <c r="G21" s="76"/>
      <c r="H21" s="260">
        <f>SUM(H6:H8)</f>
        <v>14.90832</v>
      </c>
      <c r="I21" s="76"/>
      <c r="J21" s="260">
        <f>SUM(J6:J8)</f>
        <v>43.182719999999996</v>
      </c>
      <c r="K21" s="76"/>
      <c r="L21" s="260">
        <f>L6+L7+L8</f>
        <v>215.39952</v>
      </c>
      <c r="M21" s="144">
        <f>F21/6</f>
        <v>17.975664</v>
      </c>
      <c r="N21" s="144">
        <f>M21/8</f>
        <v>2.246958</v>
      </c>
      <c r="O21" s="144">
        <f>H21/6</f>
        <v>2.48472</v>
      </c>
      <c r="P21" s="144">
        <f>O21/7.5</f>
        <v>0.331296</v>
      </c>
    </row>
    <row r="22" spans="4:16" ht="12.75">
      <c r="D22" s="172">
        <f>SUM(D20:D21)</f>
        <v>111.150380439696</v>
      </c>
      <c r="E22" s="172"/>
      <c r="F22" s="172">
        <f>SUM(F20:F21)</f>
        <v>242.404883744784</v>
      </c>
      <c r="G22" s="172"/>
      <c r="H22" s="172">
        <f>SUM(H20:H21)</f>
        <v>33.50687144232</v>
      </c>
      <c r="I22" s="172"/>
      <c r="J22" s="172">
        <f>SUM(J20:J21)</f>
        <v>97.05438624671997</v>
      </c>
      <c r="K22" s="76"/>
      <c r="L22" s="172">
        <f>SUM(L20:L21)</f>
        <v>484.11652187351996</v>
      </c>
      <c r="M22" s="133">
        <f>SUM(M20:M21)</f>
        <v>40.400813957463996</v>
      </c>
      <c r="N22" s="133">
        <f>SUM(N20:N21)</f>
        <v>5.050101744682999</v>
      </c>
      <c r="O22" s="133">
        <f>SUM(O20:O21)</f>
        <v>2.48472</v>
      </c>
      <c r="P22" s="133">
        <f>SUM(P20:P21)</f>
        <v>0.331296</v>
      </c>
    </row>
    <row r="25" spans="1:12" ht="18.75">
      <c r="A25" s="261" t="s">
        <v>62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1:18" ht="13.5" thickBot="1">
      <c r="A26" s="147" t="s">
        <v>61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  <c r="N26" s="149"/>
      <c r="O26" s="149"/>
      <c r="P26" s="149"/>
      <c r="Q26" s="149"/>
      <c r="R26" s="149"/>
    </row>
    <row r="27" spans="1:12" ht="13.5" thickBot="1">
      <c r="A27" s="226" t="s">
        <v>41</v>
      </c>
      <c r="B27" s="227" t="s">
        <v>42</v>
      </c>
      <c r="C27" s="228" t="s">
        <v>9</v>
      </c>
      <c r="D27" s="229"/>
      <c r="E27" s="230" t="s">
        <v>10</v>
      </c>
      <c r="F27" s="231"/>
      <c r="G27" s="231"/>
      <c r="H27" s="232"/>
      <c r="I27" s="228" t="s">
        <v>11</v>
      </c>
      <c r="J27" s="229"/>
      <c r="K27" s="228" t="s">
        <v>43</v>
      </c>
      <c r="L27" s="229"/>
    </row>
    <row r="28" spans="1:12" ht="12.75">
      <c r="A28" s="233"/>
      <c r="B28" s="233"/>
      <c r="C28" s="234" t="s">
        <v>44</v>
      </c>
      <c r="D28" s="235" t="s">
        <v>43</v>
      </c>
      <c r="E28" s="236" t="s">
        <v>31</v>
      </c>
      <c r="F28" s="237"/>
      <c r="G28" s="238" t="s">
        <v>32</v>
      </c>
      <c r="H28" s="237"/>
      <c r="I28" s="234" t="s">
        <v>44</v>
      </c>
      <c r="J28" s="235" t="s">
        <v>43</v>
      </c>
      <c r="K28" s="239" t="s">
        <v>44</v>
      </c>
      <c r="L28" s="240" t="s">
        <v>43</v>
      </c>
    </row>
    <row r="29" spans="1:12" ht="13.5" thickBot="1">
      <c r="A29" s="241"/>
      <c r="B29" s="241" t="s">
        <v>42</v>
      </c>
      <c r="C29" s="242"/>
      <c r="D29" s="243"/>
      <c r="E29" s="244" t="s">
        <v>44</v>
      </c>
      <c r="F29" s="245" t="s">
        <v>43</v>
      </c>
      <c r="G29" s="246" t="s">
        <v>44</v>
      </c>
      <c r="H29" s="245" t="s">
        <v>43</v>
      </c>
      <c r="I29" s="242"/>
      <c r="J29" s="243"/>
      <c r="K29" s="247"/>
      <c r="L29" s="243"/>
    </row>
    <row r="30" spans="1:12" ht="12.75">
      <c r="A30" s="150" t="s">
        <v>45</v>
      </c>
      <c r="B30" s="151">
        <v>0.0909</v>
      </c>
      <c r="C30" s="152">
        <f>PLANILLA!D54</f>
        <v>500.24</v>
      </c>
      <c r="D30" s="153">
        <f aca="true" t="shared" si="8" ref="D30:D43">C30*B30</f>
        <v>45.471816</v>
      </c>
      <c r="E30" s="152">
        <f>PLANILLA!E54</f>
        <v>1090.9599999999998</v>
      </c>
      <c r="F30" s="153">
        <f aca="true" t="shared" si="9" ref="F30:F43">E30*B30</f>
        <v>99.16826399999998</v>
      </c>
      <c r="G30" s="152">
        <f>PLANILLA!F54</f>
        <v>150.79999999999998</v>
      </c>
      <c r="H30" s="153">
        <f aca="true" t="shared" si="10" ref="H30:H43">G30*B30</f>
        <v>13.707719999999998</v>
      </c>
      <c r="I30" s="152">
        <f>PLANILLA!J54</f>
        <v>436.79999999999995</v>
      </c>
      <c r="J30" s="153">
        <f aca="true" t="shared" si="11" ref="J30:J43">I30*B30</f>
        <v>39.705119999999994</v>
      </c>
      <c r="K30" s="152">
        <f aca="true" t="shared" si="12" ref="K30:K43">(C30+E30+G30+I30)</f>
        <v>2178.7999999999997</v>
      </c>
      <c r="L30" s="153">
        <f aca="true" t="shared" si="13" ref="L30:L43">K30*B30</f>
        <v>198.05291999999997</v>
      </c>
    </row>
    <row r="31" spans="1:12" ht="12.75">
      <c r="A31" s="154" t="s">
        <v>46</v>
      </c>
      <c r="B31" s="155">
        <v>0.0833</v>
      </c>
      <c r="C31" s="156">
        <f>$C$30</f>
        <v>500.24</v>
      </c>
      <c r="D31" s="157">
        <f t="shared" si="8"/>
        <v>41.669992</v>
      </c>
      <c r="E31" s="156">
        <f>E30</f>
        <v>1090.9599999999998</v>
      </c>
      <c r="F31" s="157">
        <f t="shared" si="9"/>
        <v>90.87696799999998</v>
      </c>
      <c r="G31" s="156">
        <f>G30</f>
        <v>150.79999999999998</v>
      </c>
      <c r="H31" s="157">
        <f t="shared" si="10"/>
        <v>12.561639999999999</v>
      </c>
      <c r="I31" s="156">
        <f>$I$30</f>
        <v>436.79999999999995</v>
      </c>
      <c r="J31" s="157">
        <f t="shared" si="11"/>
        <v>36.385439999999996</v>
      </c>
      <c r="K31" s="156">
        <f t="shared" si="12"/>
        <v>2178.7999999999997</v>
      </c>
      <c r="L31" s="157">
        <f t="shared" si="13"/>
        <v>181.49403999999998</v>
      </c>
    </row>
    <row r="32" spans="1:13" ht="13.5" thickBot="1">
      <c r="A32" s="158" t="s">
        <v>47</v>
      </c>
      <c r="B32" s="159">
        <v>0.04</v>
      </c>
      <c r="C32" s="156">
        <f>$C$30</f>
        <v>500.24</v>
      </c>
      <c r="D32" s="161">
        <f t="shared" si="8"/>
        <v>20.009600000000002</v>
      </c>
      <c r="E32" s="156">
        <f>E30</f>
        <v>1090.9599999999998</v>
      </c>
      <c r="F32" s="161">
        <f t="shared" si="9"/>
        <v>43.63839999999999</v>
      </c>
      <c r="G32" s="156">
        <f>G30</f>
        <v>150.79999999999998</v>
      </c>
      <c r="H32" s="161">
        <f t="shared" si="10"/>
        <v>6.031999999999999</v>
      </c>
      <c r="I32" s="156">
        <f>$I$30</f>
        <v>436.79999999999995</v>
      </c>
      <c r="J32" s="161">
        <f t="shared" si="11"/>
        <v>17.471999999999998</v>
      </c>
      <c r="K32" s="160">
        <f t="shared" si="12"/>
        <v>2178.7999999999997</v>
      </c>
      <c r="L32" s="161">
        <f t="shared" si="13"/>
        <v>87.15199999999999</v>
      </c>
      <c r="M32" s="2">
        <f>36*4</f>
        <v>144</v>
      </c>
    </row>
    <row r="33" spans="1:15" ht="12.75">
      <c r="A33" s="162" t="s">
        <v>12</v>
      </c>
      <c r="B33" s="163">
        <v>0.11</v>
      </c>
      <c r="C33" s="156">
        <f>$C$30</f>
        <v>500.24</v>
      </c>
      <c r="D33" s="165">
        <f t="shared" si="8"/>
        <v>55.0264</v>
      </c>
      <c r="E33" s="156">
        <f>E30</f>
        <v>1090.9599999999998</v>
      </c>
      <c r="F33" s="165">
        <f t="shared" si="9"/>
        <v>120.00559999999997</v>
      </c>
      <c r="G33" s="156">
        <f>G30</f>
        <v>150.79999999999998</v>
      </c>
      <c r="H33" s="165">
        <f t="shared" si="10"/>
        <v>16.587999999999997</v>
      </c>
      <c r="I33" s="156">
        <f>$I$30</f>
        <v>436.79999999999995</v>
      </c>
      <c r="J33" s="165">
        <f t="shared" si="11"/>
        <v>48.047999999999995</v>
      </c>
      <c r="K33" s="164">
        <f t="shared" si="12"/>
        <v>2178.7999999999997</v>
      </c>
      <c r="L33" s="165">
        <f t="shared" si="13"/>
        <v>239.66799999999998</v>
      </c>
      <c r="M33" s="145">
        <v>74.39</v>
      </c>
      <c r="N33" s="145"/>
      <c r="O33" s="145"/>
    </row>
    <row r="34" spans="1:15" ht="15.75">
      <c r="A34" s="154" t="s">
        <v>48</v>
      </c>
      <c r="B34" s="155">
        <v>0.015</v>
      </c>
      <c r="C34" s="156">
        <f>$C$30</f>
        <v>500.24</v>
      </c>
      <c r="D34" s="157">
        <f t="shared" si="8"/>
        <v>7.5036</v>
      </c>
      <c r="E34" s="156">
        <f>E30</f>
        <v>1090.9599999999998</v>
      </c>
      <c r="F34" s="157">
        <f t="shared" si="9"/>
        <v>16.364399999999996</v>
      </c>
      <c r="G34" s="156">
        <f>G30</f>
        <v>150.79999999999998</v>
      </c>
      <c r="H34" s="157">
        <f t="shared" si="10"/>
        <v>2.2619999999999996</v>
      </c>
      <c r="I34" s="156">
        <f>$I$30</f>
        <v>436.79999999999995</v>
      </c>
      <c r="J34" s="157">
        <f t="shared" si="11"/>
        <v>6.551999999999999</v>
      </c>
      <c r="K34" s="156">
        <f t="shared" si="12"/>
        <v>2178.7999999999997</v>
      </c>
      <c r="L34" s="157">
        <f t="shared" si="13"/>
        <v>32.681999999999995</v>
      </c>
      <c r="M34" s="173">
        <f>SUM(M32:M33)</f>
        <v>218.39</v>
      </c>
      <c r="N34" s="174"/>
      <c r="O34" s="145"/>
    </row>
    <row r="35" spans="1:15" ht="15.75">
      <c r="A35" s="154" t="s">
        <v>49</v>
      </c>
      <c r="B35" s="155">
        <v>0.021</v>
      </c>
      <c r="C35" s="156">
        <f>$C$30</f>
        <v>500.24</v>
      </c>
      <c r="D35" s="157">
        <f t="shared" si="8"/>
        <v>10.505040000000001</v>
      </c>
      <c r="E35" s="156">
        <f>E30</f>
        <v>1090.9599999999998</v>
      </c>
      <c r="F35" s="157">
        <f t="shared" si="9"/>
        <v>22.910159999999998</v>
      </c>
      <c r="G35" s="156">
        <f>G30</f>
        <v>150.79999999999998</v>
      </c>
      <c r="H35" s="157">
        <f t="shared" si="10"/>
        <v>3.1668</v>
      </c>
      <c r="I35" s="156">
        <f>$I$30</f>
        <v>436.79999999999995</v>
      </c>
      <c r="J35" s="157">
        <f t="shared" si="11"/>
        <v>9.172799999999999</v>
      </c>
      <c r="K35" s="156">
        <f t="shared" si="12"/>
        <v>2178.7999999999997</v>
      </c>
      <c r="L35" s="157">
        <f t="shared" si="13"/>
        <v>45.754799999999996</v>
      </c>
      <c r="M35" s="173"/>
      <c r="N35" s="173"/>
      <c r="O35" s="145"/>
    </row>
    <row r="36" spans="1:15" ht="15.75">
      <c r="A36" s="154" t="s">
        <v>50</v>
      </c>
      <c r="B36" s="155">
        <f>B33</f>
        <v>0.11</v>
      </c>
      <c r="C36" s="156">
        <f>D30</f>
        <v>45.471816</v>
      </c>
      <c r="D36" s="157">
        <f t="shared" si="8"/>
        <v>5.00189976</v>
      </c>
      <c r="E36" s="156">
        <f>F30</f>
        <v>99.16826399999998</v>
      </c>
      <c r="F36" s="157">
        <f t="shared" si="9"/>
        <v>10.908509039999998</v>
      </c>
      <c r="G36" s="156">
        <f>G30</f>
        <v>150.79999999999998</v>
      </c>
      <c r="H36" s="157">
        <f t="shared" si="10"/>
        <v>16.587999999999997</v>
      </c>
      <c r="I36" s="156">
        <f aca="true" t="shared" si="14" ref="I36:I41">$J$30</f>
        <v>39.705119999999994</v>
      </c>
      <c r="J36" s="157">
        <f t="shared" si="11"/>
        <v>4.367563199999999</v>
      </c>
      <c r="K36" s="156">
        <f t="shared" si="12"/>
        <v>335.14519999999993</v>
      </c>
      <c r="L36" s="157">
        <f t="shared" si="13"/>
        <v>36.86597199999999</v>
      </c>
      <c r="M36" s="173"/>
      <c r="N36" s="173"/>
      <c r="O36" s="145"/>
    </row>
    <row r="37" spans="1:15" ht="15.75">
      <c r="A37" s="154" t="s">
        <v>51</v>
      </c>
      <c r="B37" s="155">
        <v>0.015</v>
      </c>
      <c r="C37" s="156">
        <f>D30</f>
        <v>45.471816</v>
      </c>
      <c r="D37" s="157">
        <f t="shared" si="8"/>
        <v>0.6820772399999999</v>
      </c>
      <c r="E37" s="156">
        <f>F30</f>
        <v>99.16826399999998</v>
      </c>
      <c r="F37" s="157">
        <f t="shared" si="9"/>
        <v>1.4875239599999996</v>
      </c>
      <c r="G37" s="156">
        <f>$H$30</f>
        <v>13.707719999999998</v>
      </c>
      <c r="H37" s="157">
        <f t="shared" si="10"/>
        <v>0.20561579999999996</v>
      </c>
      <c r="I37" s="156">
        <f t="shared" si="14"/>
        <v>39.705119999999994</v>
      </c>
      <c r="J37" s="157">
        <f t="shared" si="11"/>
        <v>0.5955767999999999</v>
      </c>
      <c r="K37" s="156">
        <f t="shared" si="12"/>
        <v>198.05291999999997</v>
      </c>
      <c r="L37" s="157">
        <f t="shared" si="13"/>
        <v>2.9707937999999996</v>
      </c>
      <c r="M37" s="173"/>
      <c r="N37" s="173"/>
      <c r="O37" s="145"/>
    </row>
    <row r="38" spans="1:15" ht="15.75">
      <c r="A38" s="154" t="s">
        <v>52</v>
      </c>
      <c r="B38" s="155">
        <v>0.021</v>
      </c>
      <c r="C38" s="156">
        <f>D30</f>
        <v>45.471816</v>
      </c>
      <c r="D38" s="157">
        <f t="shared" si="8"/>
        <v>0.954908136</v>
      </c>
      <c r="E38" s="156">
        <f>F30</f>
        <v>99.16826399999998</v>
      </c>
      <c r="F38" s="157">
        <f t="shared" si="9"/>
        <v>2.082533544</v>
      </c>
      <c r="G38" s="156">
        <f>$H$30</f>
        <v>13.707719999999998</v>
      </c>
      <c r="H38" s="157">
        <f t="shared" si="10"/>
        <v>0.28786212</v>
      </c>
      <c r="I38" s="156">
        <f t="shared" si="14"/>
        <v>39.705119999999994</v>
      </c>
      <c r="J38" s="157">
        <f t="shared" si="11"/>
        <v>0.8338075199999999</v>
      </c>
      <c r="K38" s="156">
        <f t="shared" si="12"/>
        <v>198.05291999999997</v>
      </c>
      <c r="L38" s="157">
        <f t="shared" si="13"/>
        <v>4.15911132</v>
      </c>
      <c r="M38" s="173"/>
      <c r="N38" s="173"/>
      <c r="O38" s="145"/>
    </row>
    <row r="39" spans="1:15" ht="15.75">
      <c r="A39" s="166" t="s">
        <v>53</v>
      </c>
      <c r="B39" s="155">
        <v>0.0833</v>
      </c>
      <c r="C39" s="156">
        <f>D30</f>
        <v>45.471816</v>
      </c>
      <c r="D39" s="157">
        <f t="shared" si="8"/>
        <v>3.7878022727999996</v>
      </c>
      <c r="E39" s="156">
        <f>F30</f>
        <v>99.16826399999998</v>
      </c>
      <c r="F39" s="157">
        <f t="shared" si="9"/>
        <v>8.260716391199999</v>
      </c>
      <c r="G39" s="156">
        <f>$H$30</f>
        <v>13.707719999999998</v>
      </c>
      <c r="H39" s="157">
        <f t="shared" si="10"/>
        <v>1.1418530759999999</v>
      </c>
      <c r="I39" s="156">
        <f t="shared" si="14"/>
        <v>39.705119999999994</v>
      </c>
      <c r="J39" s="157">
        <f t="shared" si="11"/>
        <v>3.3074364959999993</v>
      </c>
      <c r="K39" s="156">
        <f t="shared" si="12"/>
        <v>198.05291999999997</v>
      </c>
      <c r="L39" s="157">
        <f t="shared" si="13"/>
        <v>16.497808235999997</v>
      </c>
      <c r="M39" s="173"/>
      <c r="N39" s="173"/>
      <c r="O39" s="145"/>
    </row>
    <row r="40" spans="1:15" ht="15.75">
      <c r="A40" s="166" t="s">
        <v>54</v>
      </c>
      <c r="B40" s="167">
        <v>0.04</v>
      </c>
      <c r="C40" s="156">
        <f>D30</f>
        <v>45.471816</v>
      </c>
      <c r="D40" s="157">
        <f t="shared" si="8"/>
        <v>1.81887264</v>
      </c>
      <c r="E40" s="156">
        <f>F30</f>
        <v>99.16826399999998</v>
      </c>
      <c r="F40" s="157">
        <f t="shared" si="9"/>
        <v>3.9667305599999994</v>
      </c>
      <c r="G40" s="156">
        <f>$H$30</f>
        <v>13.707719999999998</v>
      </c>
      <c r="H40" s="157">
        <f t="shared" si="10"/>
        <v>0.5483087999999999</v>
      </c>
      <c r="I40" s="156">
        <f t="shared" si="14"/>
        <v>39.705119999999994</v>
      </c>
      <c r="J40" s="157">
        <f t="shared" si="11"/>
        <v>1.5882047999999998</v>
      </c>
      <c r="K40" s="156">
        <f t="shared" si="12"/>
        <v>198.05291999999997</v>
      </c>
      <c r="L40" s="157">
        <f t="shared" si="13"/>
        <v>7.922116799999999</v>
      </c>
      <c r="M40" s="173"/>
      <c r="N40" s="173"/>
      <c r="O40" s="145"/>
    </row>
    <row r="41" spans="1:15" ht="15.75">
      <c r="A41" s="168" t="s">
        <v>55</v>
      </c>
      <c r="B41" s="163">
        <v>0.0192</v>
      </c>
      <c r="C41" s="164">
        <f>D30</f>
        <v>45.471816</v>
      </c>
      <c r="D41" s="165">
        <f t="shared" si="8"/>
        <v>0.8730588671999998</v>
      </c>
      <c r="E41" s="164">
        <f>F30</f>
        <v>99.16826399999998</v>
      </c>
      <c r="F41" s="165">
        <f t="shared" si="9"/>
        <v>1.9040306687999995</v>
      </c>
      <c r="G41" s="156">
        <f>$H$30</f>
        <v>13.707719999999998</v>
      </c>
      <c r="H41" s="165">
        <f t="shared" si="10"/>
        <v>0.26318822399999997</v>
      </c>
      <c r="I41" s="156">
        <f t="shared" si="14"/>
        <v>39.705119999999994</v>
      </c>
      <c r="J41" s="165">
        <f t="shared" si="11"/>
        <v>0.7623383039999998</v>
      </c>
      <c r="K41" s="164">
        <f t="shared" si="12"/>
        <v>198.05291999999997</v>
      </c>
      <c r="L41" s="165">
        <f t="shared" si="13"/>
        <v>3.802616063999999</v>
      </c>
      <c r="M41" s="173"/>
      <c r="N41" s="173"/>
      <c r="O41" s="145"/>
    </row>
    <row r="42" spans="1:15" ht="15.75">
      <c r="A42" s="154" t="s">
        <v>56</v>
      </c>
      <c r="B42" s="155">
        <f>B33</f>
        <v>0.11</v>
      </c>
      <c r="C42" s="156">
        <f>D31</f>
        <v>41.669992</v>
      </c>
      <c r="D42" s="157">
        <f t="shared" si="8"/>
        <v>4.58369912</v>
      </c>
      <c r="E42" s="156">
        <f>F31</f>
        <v>90.87696799999998</v>
      </c>
      <c r="F42" s="157">
        <f t="shared" si="9"/>
        <v>9.996466479999997</v>
      </c>
      <c r="G42" s="156">
        <f>H31</f>
        <v>12.561639999999999</v>
      </c>
      <c r="H42" s="157">
        <f t="shared" si="10"/>
        <v>1.3817803999999998</v>
      </c>
      <c r="I42" s="156">
        <f>J31</f>
        <v>36.385439999999996</v>
      </c>
      <c r="J42" s="157">
        <f t="shared" si="11"/>
        <v>4.0023984</v>
      </c>
      <c r="K42" s="156">
        <f t="shared" si="12"/>
        <v>181.49403999999998</v>
      </c>
      <c r="L42" s="157">
        <f t="shared" si="13"/>
        <v>19.964344399999998</v>
      </c>
      <c r="M42" s="173"/>
      <c r="N42" s="173"/>
      <c r="O42" s="145"/>
    </row>
    <row r="43" spans="1:15" ht="16.5" thickBot="1">
      <c r="A43" s="170" t="s">
        <v>59</v>
      </c>
      <c r="B43" s="171">
        <f>B33</f>
        <v>0.11</v>
      </c>
      <c r="C43" s="160">
        <f>D39</f>
        <v>3.7878022727999996</v>
      </c>
      <c r="D43" s="161">
        <f t="shared" si="8"/>
        <v>0.41665825000799994</v>
      </c>
      <c r="E43" s="160">
        <f>F39</f>
        <v>8.260716391199999</v>
      </c>
      <c r="F43" s="161">
        <f t="shared" si="9"/>
        <v>0.9086788030319999</v>
      </c>
      <c r="G43" s="160">
        <f>H39</f>
        <v>1.1418530759999999</v>
      </c>
      <c r="H43" s="161">
        <f t="shared" si="10"/>
        <v>0.12560383836</v>
      </c>
      <c r="I43" s="160">
        <f>J39</f>
        <v>3.3074364959999993</v>
      </c>
      <c r="J43" s="161">
        <f t="shared" si="11"/>
        <v>0.3638180145599999</v>
      </c>
      <c r="K43" s="160">
        <f t="shared" si="12"/>
        <v>16.497808235999997</v>
      </c>
      <c r="L43" s="161">
        <f t="shared" si="13"/>
        <v>1.8147589059599998</v>
      </c>
      <c r="M43" s="173"/>
      <c r="N43" s="173"/>
      <c r="O43" s="145"/>
    </row>
    <row r="44" spans="1:15" ht="15.75">
      <c r="A44" s="2" t="s">
        <v>60</v>
      </c>
      <c r="D44" s="76">
        <f>SUM(D33:D43)+PLANILLA!P35+PLANILLA!P36+PLANILLA!P39+(PLANILLA!P51*10%)+(PLANILLA!P52*10%)+(PLANILLA!P53*10%)</f>
        <v>133.674416286008</v>
      </c>
      <c r="E44" s="76"/>
      <c r="F44" s="76">
        <f>SUM(F33:F43)+PLANILLA!P37+PLANILLA!P43+PLANILLA!P44+PLANILLA!P45+PLANILLA!P46+PLANILLA!P47+PLANILLA!P48+PLANILLA!P49+PLANILLA!P50</f>
        <v>291.5269494470318</v>
      </c>
      <c r="G44" s="76"/>
      <c r="H44" s="76">
        <f>SUM(H33:H43)+PLANILLA!P38+(PLANILLA!P51*90%)+(PLANILLA!P52*90%)+(PLANILLA!P53*90%)</f>
        <v>55.37701225835998</v>
      </c>
      <c r="I44" s="76"/>
      <c r="J44" s="76">
        <f>SUM(J33:J43)+PLANILLA!P40+PLANILLA!P41+PLANILLA!P42</f>
        <v>116.72194353456</v>
      </c>
      <c r="K44" s="76"/>
      <c r="L44" s="76">
        <f>SUM(L33:L43)+PLANILLA!P54</f>
        <v>597.3003215259599</v>
      </c>
      <c r="M44" s="173"/>
      <c r="N44" s="173"/>
      <c r="O44" s="145"/>
    </row>
    <row r="45" spans="1:15" ht="15.75">
      <c r="A45" s="2" t="s">
        <v>39</v>
      </c>
      <c r="D45" s="260">
        <f>SUM(D30:D32)</f>
        <v>107.151408</v>
      </c>
      <c r="E45" s="76"/>
      <c r="F45" s="260">
        <f>SUM(F30:F32)</f>
        <v>233.68363199999993</v>
      </c>
      <c r="G45" s="76"/>
      <c r="H45" s="260">
        <f>SUM(H30:H32)</f>
        <v>32.301359999999995</v>
      </c>
      <c r="I45" s="76"/>
      <c r="J45" s="260">
        <f>SUM(J30:J32)</f>
        <v>93.56255999999998</v>
      </c>
      <c r="K45" s="76"/>
      <c r="L45" s="260">
        <f>L30+L31+L32</f>
        <v>466.69895999999994</v>
      </c>
      <c r="M45" s="173"/>
      <c r="N45" s="173"/>
      <c r="O45" s="145"/>
    </row>
    <row r="46" spans="4:15" ht="15.75">
      <c r="D46" s="172">
        <f>SUM(D44:D45)</f>
        <v>240.82582428600801</v>
      </c>
      <c r="E46" s="175"/>
      <c r="F46" s="172">
        <f>SUM(F44:F45)</f>
        <v>525.2105814470317</v>
      </c>
      <c r="G46" s="175"/>
      <c r="H46" s="172">
        <f>SUM(H44:H45)</f>
        <v>87.67837225835999</v>
      </c>
      <c r="I46" s="175"/>
      <c r="J46" s="172">
        <f>SUM(J44:J45)</f>
        <v>210.28450353455997</v>
      </c>
      <c r="L46" s="172">
        <f>SUM(L44:L45)</f>
        <v>1063.9992815259598</v>
      </c>
      <c r="M46" s="173"/>
      <c r="N46" s="173"/>
      <c r="O46" s="145"/>
    </row>
    <row r="47" spans="4:14" s="177" customFormat="1" ht="15.75">
      <c r="D47" s="249"/>
      <c r="E47" s="250"/>
      <c r="F47" s="249"/>
      <c r="G47" s="250"/>
      <c r="H47" s="249"/>
      <c r="I47" s="250"/>
      <c r="J47" s="249"/>
      <c r="L47" s="249"/>
      <c r="M47" s="248"/>
      <c r="N47" s="248"/>
    </row>
    <row r="48" spans="1:18" s="177" customFormat="1" ht="12.75">
      <c r="A48" s="251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252"/>
      <c r="N48" s="252"/>
      <c r="O48" s="252"/>
      <c r="P48" s="252"/>
      <c r="Q48" s="252"/>
      <c r="R48" s="252"/>
    </row>
    <row r="49" spans="1:12" s="177" customFormat="1" ht="12.75">
      <c r="A49" s="253"/>
      <c r="B49" s="253"/>
      <c r="C49" s="176"/>
      <c r="D49" s="176"/>
      <c r="E49" s="176"/>
      <c r="F49" s="176"/>
      <c r="G49" s="176"/>
      <c r="H49" s="176"/>
      <c r="I49" s="176"/>
      <c r="J49" s="176"/>
      <c r="K49" s="176"/>
      <c r="L49" s="176"/>
    </row>
    <row r="50" spans="1:12" s="177" customFormat="1" ht="12.75">
      <c r="A50" s="253"/>
      <c r="B50" s="253"/>
      <c r="C50" s="218"/>
      <c r="D50" s="218"/>
      <c r="E50" s="176"/>
      <c r="F50" s="176"/>
      <c r="G50" s="176"/>
      <c r="H50" s="176"/>
      <c r="I50" s="218"/>
      <c r="J50" s="218"/>
      <c r="K50" s="218"/>
      <c r="L50" s="218"/>
    </row>
    <row r="51" spans="1:12" s="177" customFormat="1" ht="12.75">
      <c r="A51" s="253"/>
      <c r="B51" s="253"/>
      <c r="C51" s="218"/>
      <c r="D51" s="218"/>
      <c r="E51" s="254"/>
      <c r="F51" s="206"/>
      <c r="G51" s="254"/>
      <c r="H51" s="206"/>
      <c r="I51" s="218"/>
      <c r="J51" s="218"/>
      <c r="K51" s="218"/>
      <c r="L51" s="218"/>
    </row>
    <row r="52" spans="2:17" s="177" customFormat="1" ht="12.75">
      <c r="B52" s="255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76"/>
      <c r="N52" s="176"/>
      <c r="P52" s="176"/>
      <c r="Q52" s="176"/>
    </row>
    <row r="53" spans="2:12" s="177" customFormat="1" ht="12.75">
      <c r="B53" s="255"/>
      <c r="C53" s="180"/>
      <c r="D53" s="180"/>
      <c r="E53" s="180"/>
      <c r="F53" s="180"/>
      <c r="G53" s="180"/>
      <c r="H53" s="180"/>
      <c r="I53" s="180"/>
      <c r="J53" s="180"/>
      <c r="K53" s="180"/>
      <c r="L53" s="180"/>
    </row>
    <row r="54" spans="2:16" s="177" customFormat="1" ht="12.75">
      <c r="B54" s="256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P54" s="180"/>
    </row>
    <row r="55" spans="2:17" s="177" customFormat="1" ht="12.75">
      <c r="B55" s="255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1"/>
      <c r="N55" s="181"/>
      <c r="P55" s="257"/>
      <c r="Q55" s="181"/>
    </row>
    <row r="56" spans="2:17" s="177" customFormat="1" ht="12.75">
      <c r="B56" s="255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1"/>
      <c r="N56" s="181"/>
      <c r="P56" s="181"/>
      <c r="Q56" s="181"/>
    </row>
    <row r="57" spans="2:17" s="177" customFormat="1" ht="12.75">
      <c r="B57" s="255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79"/>
      <c r="N57" s="179"/>
      <c r="P57" s="179"/>
      <c r="Q57" s="179"/>
    </row>
    <row r="58" spans="2:12" s="177" customFormat="1" ht="12.75">
      <c r="B58" s="255"/>
      <c r="C58" s="180"/>
      <c r="D58" s="180"/>
      <c r="E58" s="180"/>
      <c r="F58" s="180"/>
      <c r="G58" s="180"/>
      <c r="H58" s="180"/>
      <c r="I58" s="180"/>
      <c r="J58" s="180"/>
      <c r="K58" s="180"/>
      <c r="L58" s="180"/>
    </row>
    <row r="59" spans="2:12" s="177" customFormat="1" ht="12.75">
      <c r="B59" s="255"/>
      <c r="C59" s="180"/>
      <c r="D59" s="180"/>
      <c r="E59" s="180"/>
      <c r="F59" s="180"/>
      <c r="G59" s="180"/>
      <c r="H59" s="180"/>
      <c r="I59" s="180"/>
      <c r="J59" s="180"/>
      <c r="K59" s="180"/>
      <c r="L59" s="180"/>
    </row>
    <row r="60" spans="2:12" s="177" customFormat="1" ht="12.75">
      <c r="B60" s="255"/>
      <c r="C60" s="180"/>
      <c r="D60" s="180"/>
      <c r="E60" s="180"/>
      <c r="F60" s="180"/>
      <c r="G60" s="180"/>
      <c r="H60" s="180"/>
      <c r="I60" s="180"/>
      <c r="J60" s="180"/>
      <c r="K60" s="180"/>
      <c r="L60" s="180"/>
    </row>
    <row r="61" spans="2:12" s="177" customFormat="1" ht="12.75">
      <c r="B61" s="255"/>
      <c r="C61" s="180"/>
      <c r="D61" s="180"/>
      <c r="E61" s="180"/>
      <c r="F61" s="180"/>
      <c r="G61" s="180"/>
      <c r="H61" s="180"/>
      <c r="I61" s="180"/>
      <c r="J61" s="180"/>
      <c r="K61" s="180"/>
      <c r="L61" s="180"/>
    </row>
    <row r="62" spans="2:16" s="177" customFormat="1" ht="12.75">
      <c r="B62" s="256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76"/>
      <c r="N62" s="176"/>
      <c r="O62" s="176"/>
      <c r="P62" s="176"/>
    </row>
    <row r="63" spans="2:16" s="177" customFormat="1" ht="12.75">
      <c r="B63" s="255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76"/>
      <c r="N63" s="176"/>
      <c r="O63" s="176"/>
      <c r="P63" s="176"/>
    </row>
    <row r="64" spans="2:12" s="177" customFormat="1" ht="12.75">
      <c r="B64" s="255"/>
      <c r="C64" s="180"/>
      <c r="D64" s="180"/>
      <c r="E64" s="180"/>
      <c r="F64" s="180"/>
      <c r="G64" s="180"/>
      <c r="H64" s="180"/>
      <c r="I64" s="180"/>
      <c r="J64" s="180"/>
      <c r="K64" s="180"/>
      <c r="L64" s="180"/>
    </row>
    <row r="65" spans="2:15" s="177" customFormat="1" ht="12.75">
      <c r="B65" s="255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78"/>
      <c r="O65" s="178"/>
    </row>
    <row r="66" spans="4:16" s="177" customFormat="1" ht="12.75">
      <c r="D66" s="258"/>
      <c r="E66" s="258"/>
      <c r="F66" s="258"/>
      <c r="G66" s="258"/>
      <c r="H66" s="258"/>
      <c r="I66" s="258"/>
      <c r="J66" s="258"/>
      <c r="K66" s="180"/>
      <c r="L66" s="180"/>
      <c r="M66" s="178"/>
      <c r="N66" s="178"/>
      <c r="O66" s="178"/>
      <c r="P66" s="178"/>
    </row>
    <row r="67" spans="4:16" s="177" customFormat="1" ht="12.75">
      <c r="D67" s="258"/>
      <c r="E67" s="258"/>
      <c r="F67" s="258"/>
      <c r="G67" s="258"/>
      <c r="H67" s="258"/>
      <c r="I67" s="258"/>
      <c r="J67" s="258"/>
      <c r="K67" s="180"/>
      <c r="L67" s="180"/>
      <c r="M67" s="178"/>
      <c r="N67" s="178"/>
      <c r="O67" s="178"/>
      <c r="P67" s="178"/>
    </row>
    <row r="68" spans="4:16" s="177" customFormat="1" ht="12.75">
      <c r="D68" s="249"/>
      <c r="E68" s="249"/>
      <c r="F68" s="249"/>
      <c r="G68" s="249"/>
      <c r="H68" s="249"/>
      <c r="I68" s="249"/>
      <c r="J68" s="249"/>
      <c r="M68" s="179"/>
      <c r="N68" s="179"/>
      <c r="O68" s="179"/>
      <c r="P68" s="179"/>
    </row>
    <row r="69" spans="4:14" s="177" customFormat="1" ht="15.75">
      <c r="D69" s="249"/>
      <c r="E69" s="250"/>
      <c r="F69" s="249"/>
      <c r="G69" s="250"/>
      <c r="H69" s="249"/>
      <c r="I69" s="250"/>
      <c r="J69" s="249"/>
      <c r="L69" s="249"/>
      <c r="M69" s="248"/>
      <c r="N69" s="248"/>
    </row>
    <row r="70" spans="1:18" s="177" customFormat="1" ht="12.75">
      <c r="A70" s="251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252"/>
      <c r="N70" s="252"/>
      <c r="O70" s="252"/>
      <c r="P70" s="252"/>
      <c r="Q70" s="252"/>
      <c r="R70" s="252"/>
    </row>
    <row r="71" spans="1:12" s="177" customFormat="1" ht="12.75">
      <c r="A71" s="253"/>
      <c r="B71" s="253"/>
      <c r="C71" s="176"/>
      <c r="D71" s="176"/>
      <c r="E71" s="176"/>
      <c r="F71" s="176"/>
      <c r="G71" s="176"/>
      <c r="H71" s="176"/>
      <c r="I71" s="176"/>
      <c r="J71" s="176"/>
      <c r="K71" s="176"/>
      <c r="L71" s="176"/>
    </row>
    <row r="72" spans="1:12" s="177" customFormat="1" ht="12.75">
      <c r="A72" s="253"/>
      <c r="B72" s="253"/>
      <c r="C72" s="218"/>
      <c r="D72" s="218"/>
      <c r="E72" s="176"/>
      <c r="F72" s="176"/>
      <c r="G72" s="176"/>
      <c r="H72" s="176"/>
      <c r="I72" s="218"/>
      <c r="J72" s="218"/>
      <c r="K72" s="218"/>
      <c r="L72" s="218"/>
    </row>
    <row r="73" spans="1:12" s="177" customFormat="1" ht="12.75">
      <c r="A73" s="253"/>
      <c r="B73" s="253"/>
      <c r="C73" s="218"/>
      <c r="D73" s="218"/>
      <c r="E73" s="254"/>
      <c r="F73" s="206"/>
      <c r="G73" s="254"/>
      <c r="H73" s="206"/>
      <c r="I73" s="218"/>
      <c r="J73" s="218"/>
      <c r="K73" s="218"/>
      <c r="L73" s="218"/>
    </row>
    <row r="74" spans="2:17" s="177" customFormat="1" ht="12.75">
      <c r="B74" s="255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76"/>
      <c r="N74" s="176"/>
      <c r="P74" s="176"/>
      <c r="Q74" s="176"/>
    </row>
    <row r="75" spans="2:12" s="177" customFormat="1" ht="12.75">
      <c r="B75" s="255"/>
      <c r="C75" s="180"/>
      <c r="D75" s="180"/>
      <c r="E75" s="180"/>
      <c r="F75" s="180"/>
      <c r="G75" s="180"/>
      <c r="H75" s="180"/>
      <c r="I75" s="180"/>
      <c r="J75" s="180"/>
      <c r="K75" s="180"/>
      <c r="L75" s="180"/>
    </row>
    <row r="76" spans="2:16" s="177" customFormat="1" ht="12.75">
      <c r="B76" s="256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P76" s="180"/>
    </row>
    <row r="77" spans="2:17" s="177" customFormat="1" ht="12.75">
      <c r="B77" s="255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1"/>
      <c r="N77" s="181"/>
      <c r="P77" s="257"/>
      <c r="Q77" s="181"/>
    </row>
    <row r="78" spans="2:17" s="177" customFormat="1" ht="12.75">
      <c r="B78" s="255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1"/>
      <c r="N78" s="181"/>
      <c r="P78" s="181"/>
      <c r="Q78" s="181"/>
    </row>
    <row r="79" spans="2:17" s="177" customFormat="1" ht="12.75">
      <c r="B79" s="255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79"/>
      <c r="N79" s="179"/>
      <c r="P79" s="179"/>
      <c r="Q79" s="179"/>
    </row>
    <row r="80" spans="2:12" s="177" customFormat="1" ht="12.75">
      <c r="B80" s="255"/>
      <c r="C80" s="180"/>
      <c r="D80" s="180"/>
      <c r="E80" s="180"/>
      <c r="F80" s="180"/>
      <c r="G80" s="180"/>
      <c r="H80" s="180"/>
      <c r="I80" s="180"/>
      <c r="J80" s="180"/>
      <c r="K80" s="180"/>
      <c r="L80" s="180"/>
    </row>
    <row r="81" spans="2:12" s="177" customFormat="1" ht="12.75">
      <c r="B81" s="255"/>
      <c r="C81" s="180"/>
      <c r="D81" s="180"/>
      <c r="E81" s="180"/>
      <c r="F81" s="180"/>
      <c r="G81" s="180"/>
      <c r="H81" s="180"/>
      <c r="I81" s="180"/>
      <c r="J81" s="180"/>
      <c r="K81" s="180"/>
      <c r="L81" s="180"/>
    </row>
    <row r="82" spans="2:12" s="177" customFormat="1" ht="12.75">
      <c r="B82" s="255"/>
      <c r="C82" s="180"/>
      <c r="D82" s="180"/>
      <c r="E82" s="180"/>
      <c r="F82" s="180"/>
      <c r="G82" s="180"/>
      <c r="H82" s="180"/>
      <c r="I82" s="180"/>
      <c r="J82" s="180"/>
      <c r="K82" s="180"/>
      <c r="L82" s="180"/>
    </row>
    <row r="83" spans="2:12" s="177" customFormat="1" ht="12.75">
      <c r="B83" s="255"/>
      <c r="C83" s="180"/>
      <c r="D83" s="180"/>
      <c r="E83" s="180"/>
      <c r="F83" s="180"/>
      <c r="G83" s="180"/>
      <c r="H83" s="180"/>
      <c r="I83" s="180"/>
      <c r="J83" s="180"/>
      <c r="K83" s="180"/>
      <c r="L83" s="180"/>
    </row>
    <row r="84" spans="2:16" s="177" customFormat="1" ht="12.75">
      <c r="B84" s="256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76"/>
      <c r="N84" s="176"/>
      <c r="O84" s="176"/>
      <c r="P84" s="176"/>
    </row>
    <row r="85" spans="2:16" s="177" customFormat="1" ht="12.75">
      <c r="B85" s="255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76"/>
      <c r="N85" s="176"/>
      <c r="O85" s="176"/>
      <c r="P85" s="176"/>
    </row>
    <row r="86" spans="2:12" s="177" customFormat="1" ht="12.75">
      <c r="B86" s="255"/>
      <c r="C86" s="180"/>
      <c r="D86" s="180"/>
      <c r="E86" s="180"/>
      <c r="F86" s="180"/>
      <c r="G86" s="180"/>
      <c r="H86" s="180"/>
      <c r="I86" s="180"/>
      <c r="J86" s="180"/>
      <c r="K86" s="180"/>
      <c r="L86" s="180"/>
    </row>
    <row r="87" spans="2:15" s="177" customFormat="1" ht="12.75">
      <c r="B87" s="255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78"/>
      <c r="O87" s="178"/>
    </row>
    <row r="88" spans="4:16" s="177" customFormat="1" ht="12.75">
      <c r="D88" s="258"/>
      <c r="E88" s="258"/>
      <c r="F88" s="258"/>
      <c r="G88" s="258"/>
      <c r="H88" s="258"/>
      <c r="I88" s="258"/>
      <c r="J88" s="258"/>
      <c r="K88" s="180"/>
      <c r="L88" s="180"/>
      <c r="M88" s="178"/>
      <c r="N88" s="178"/>
      <c r="O88" s="178"/>
      <c r="P88" s="178"/>
    </row>
    <row r="89" spans="4:16" s="177" customFormat="1" ht="12.75">
      <c r="D89" s="258"/>
      <c r="E89" s="258"/>
      <c r="F89" s="258"/>
      <c r="G89" s="258"/>
      <c r="H89" s="258"/>
      <c r="I89" s="258"/>
      <c r="J89" s="258"/>
      <c r="K89" s="180"/>
      <c r="L89" s="180"/>
      <c r="M89" s="178"/>
      <c r="N89" s="178"/>
      <c r="O89" s="178"/>
      <c r="P89" s="178"/>
    </row>
    <row r="90" spans="4:16" s="177" customFormat="1" ht="12.75">
      <c r="D90" s="249"/>
      <c r="E90" s="249"/>
      <c r="F90" s="249"/>
      <c r="G90" s="249"/>
      <c r="H90" s="249"/>
      <c r="I90" s="249"/>
      <c r="J90" s="249"/>
      <c r="M90" s="179"/>
      <c r="N90" s="179"/>
      <c r="O90" s="179"/>
      <c r="P90" s="179"/>
    </row>
    <row r="91" spans="13:14" s="177" customFormat="1" ht="15.75">
      <c r="M91" s="248"/>
      <c r="N91" s="248"/>
    </row>
    <row r="92" spans="1:18" s="177" customFormat="1" ht="12.75">
      <c r="A92" s="259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252"/>
      <c r="N92" s="252"/>
      <c r="O92" s="252"/>
      <c r="P92" s="252"/>
      <c r="Q92" s="252"/>
      <c r="R92" s="252"/>
    </row>
    <row r="93" spans="1:12" s="177" customFormat="1" ht="12.75">
      <c r="A93" s="253"/>
      <c r="B93" s="253"/>
      <c r="C93" s="176"/>
      <c r="D93" s="176"/>
      <c r="E93" s="176"/>
      <c r="F93" s="176"/>
      <c r="G93" s="176"/>
      <c r="H93" s="176"/>
      <c r="I93" s="176"/>
      <c r="J93" s="176"/>
      <c r="K93" s="176"/>
      <c r="L93" s="176"/>
    </row>
    <row r="94" spans="1:12" s="177" customFormat="1" ht="12.75">
      <c r="A94" s="253"/>
      <c r="B94" s="253"/>
      <c r="C94" s="218"/>
      <c r="D94" s="218"/>
      <c r="E94" s="176"/>
      <c r="F94" s="176"/>
      <c r="G94" s="176"/>
      <c r="H94" s="176"/>
      <c r="I94" s="218"/>
      <c r="J94" s="218"/>
      <c r="K94" s="218"/>
      <c r="L94" s="218"/>
    </row>
    <row r="95" spans="1:12" s="177" customFormat="1" ht="12.75">
      <c r="A95" s="253"/>
      <c r="B95" s="253"/>
      <c r="C95" s="218"/>
      <c r="D95" s="218"/>
      <c r="E95" s="254"/>
      <c r="F95" s="206"/>
      <c r="G95" s="254"/>
      <c r="H95" s="206"/>
      <c r="I95" s="218"/>
      <c r="J95" s="218"/>
      <c r="K95" s="218"/>
      <c r="L95" s="218"/>
    </row>
    <row r="96" spans="2:17" s="177" customFormat="1" ht="12.75">
      <c r="B96" s="255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76"/>
      <c r="N96" s="176"/>
      <c r="P96" s="176"/>
      <c r="Q96" s="176"/>
    </row>
    <row r="97" spans="2:12" s="177" customFormat="1" ht="12.75">
      <c r="B97" s="255"/>
      <c r="C97" s="180"/>
      <c r="D97" s="180"/>
      <c r="E97" s="180"/>
      <c r="F97" s="180"/>
      <c r="G97" s="180"/>
      <c r="H97" s="180"/>
      <c r="I97" s="180"/>
      <c r="J97" s="180"/>
      <c r="K97" s="180"/>
      <c r="L97" s="180"/>
    </row>
    <row r="98" spans="2:16" s="177" customFormat="1" ht="12.75">
      <c r="B98" s="256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P98" s="180"/>
    </row>
    <row r="99" spans="2:17" s="177" customFormat="1" ht="12.75">
      <c r="B99" s="255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1"/>
      <c r="N99" s="181"/>
      <c r="P99" s="257"/>
      <c r="Q99" s="181"/>
    </row>
    <row r="100" spans="2:17" s="177" customFormat="1" ht="12.75">
      <c r="B100" s="255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1"/>
      <c r="N100" s="181"/>
      <c r="P100" s="181"/>
      <c r="Q100" s="181"/>
    </row>
    <row r="101" spans="2:17" s="177" customFormat="1" ht="12.75">
      <c r="B101" s="255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79"/>
      <c r="N101" s="179"/>
      <c r="P101" s="179"/>
      <c r="Q101" s="179"/>
    </row>
    <row r="102" spans="2:12" s="177" customFormat="1" ht="12.75">
      <c r="B102" s="255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</row>
    <row r="103" spans="2:12" s="177" customFormat="1" ht="12.75">
      <c r="B103" s="255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</row>
    <row r="104" spans="2:12" s="177" customFormat="1" ht="12.75">
      <c r="B104" s="255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</row>
    <row r="105" spans="2:12" s="177" customFormat="1" ht="12.75">
      <c r="B105" s="255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</row>
    <row r="106" spans="2:16" s="177" customFormat="1" ht="12.75">
      <c r="B106" s="256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O106" s="176"/>
      <c r="P106" s="176"/>
    </row>
    <row r="107" spans="2:16" s="177" customFormat="1" ht="12.75">
      <c r="B107" s="255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76"/>
      <c r="N107" s="176"/>
      <c r="O107" s="176"/>
      <c r="P107" s="176"/>
    </row>
    <row r="108" spans="2:12" s="177" customFormat="1" ht="12.75">
      <c r="B108" s="255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</row>
    <row r="109" spans="2:15" s="177" customFormat="1" ht="12.75">
      <c r="B109" s="255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O109" s="178"/>
    </row>
    <row r="110" spans="4:16" s="177" customFormat="1" ht="12.75">
      <c r="D110" s="180"/>
      <c r="E110" s="180"/>
      <c r="F110" s="180"/>
      <c r="G110" s="180"/>
      <c r="H110" s="180"/>
      <c r="I110" s="180"/>
      <c r="J110" s="180"/>
      <c r="K110" s="180"/>
      <c r="L110" s="180"/>
      <c r="M110" s="181"/>
      <c r="N110" s="181"/>
      <c r="O110" s="178"/>
      <c r="P110" s="178"/>
    </row>
    <row r="111" spans="4:16" s="177" customFormat="1" ht="12.75">
      <c r="D111" s="180"/>
      <c r="E111" s="180"/>
      <c r="F111" s="180"/>
      <c r="G111" s="180"/>
      <c r="H111" s="180"/>
      <c r="I111" s="180"/>
      <c r="J111" s="180"/>
      <c r="K111" s="180"/>
      <c r="L111" s="180"/>
      <c r="M111" s="181"/>
      <c r="N111" s="181"/>
      <c r="O111" s="178"/>
      <c r="P111" s="178"/>
    </row>
    <row r="112" spans="4:16" s="177" customFormat="1" ht="12.75">
      <c r="D112" s="249"/>
      <c r="E112" s="249"/>
      <c r="F112" s="249"/>
      <c r="G112" s="249"/>
      <c r="H112" s="249"/>
      <c r="I112" s="249"/>
      <c r="J112" s="249"/>
      <c r="M112" s="179"/>
      <c r="N112" s="179"/>
      <c r="O112" s="179"/>
      <c r="P112" s="179"/>
    </row>
    <row r="113" s="177" customFormat="1" ht="12.75"/>
    <row r="114" s="177" customFormat="1" ht="12.75"/>
    <row r="115" spans="1:18" s="177" customFormat="1" ht="12.75">
      <c r="A115" s="220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252"/>
      <c r="N115" s="252"/>
      <c r="O115" s="252"/>
      <c r="P115" s="252"/>
      <c r="Q115" s="252"/>
      <c r="R115" s="252"/>
    </row>
    <row r="116" spans="1:12" s="177" customFormat="1" ht="12.75">
      <c r="A116" s="253"/>
      <c r="B116" s="253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</row>
    <row r="117" spans="1:12" s="177" customFormat="1" ht="12.75">
      <c r="A117" s="253"/>
      <c r="B117" s="253"/>
      <c r="C117" s="218"/>
      <c r="D117" s="218"/>
      <c r="E117" s="176"/>
      <c r="F117" s="176"/>
      <c r="G117" s="176"/>
      <c r="H117" s="176"/>
      <c r="I117" s="218"/>
      <c r="J117" s="218"/>
      <c r="K117" s="218"/>
      <c r="L117" s="218"/>
    </row>
    <row r="118" spans="1:12" s="177" customFormat="1" ht="12.75">
      <c r="A118" s="253"/>
      <c r="B118" s="253"/>
      <c r="C118" s="218"/>
      <c r="D118" s="218"/>
      <c r="E118" s="254"/>
      <c r="F118" s="206"/>
      <c r="G118" s="254"/>
      <c r="H118" s="206"/>
      <c r="I118" s="218"/>
      <c r="J118" s="218"/>
      <c r="K118" s="218"/>
      <c r="L118" s="218"/>
    </row>
    <row r="119" spans="2:17" s="177" customFormat="1" ht="12.75">
      <c r="B119" s="255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76"/>
      <c r="N119" s="176"/>
      <c r="P119" s="176"/>
      <c r="Q119" s="176"/>
    </row>
    <row r="120" spans="2:12" s="177" customFormat="1" ht="12.75">
      <c r="B120" s="255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</row>
    <row r="121" spans="2:16" s="177" customFormat="1" ht="12.75">
      <c r="B121" s="256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P121" s="180"/>
    </row>
    <row r="122" spans="2:17" s="177" customFormat="1" ht="12.75">
      <c r="B122" s="255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1"/>
      <c r="N122" s="181"/>
      <c r="P122" s="257"/>
      <c r="Q122" s="181"/>
    </row>
    <row r="123" spans="2:17" s="177" customFormat="1" ht="12.75">
      <c r="B123" s="255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1"/>
      <c r="N123" s="181"/>
      <c r="P123" s="181"/>
      <c r="Q123" s="181"/>
    </row>
    <row r="124" spans="2:17" s="177" customFormat="1" ht="12.75">
      <c r="B124" s="255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79"/>
      <c r="N124" s="179"/>
      <c r="P124" s="179"/>
      <c r="Q124" s="179"/>
    </row>
    <row r="125" spans="2:12" s="177" customFormat="1" ht="12.75">
      <c r="B125" s="255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</row>
    <row r="126" spans="2:12" s="177" customFormat="1" ht="12.75">
      <c r="B126" s="255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</row>
    <row r="127" spans="2:12" s="177" customFormat="1" ht="12.75">
      <c r="B127" s="255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</row>
    <row r="128" spans="2:12" s="177" customFormat="1" ht="12.75">
      <c r="B128" s="255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</row>
    <row r="129" spans="2:12" s="177" customFormat="1" ht="12.75">
      <c r="B129" s="256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</row>
    <row r="130" spans="2:16" s="177" customFormat="1" ht="12.75">
      <c r="B130" s="255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76"/>
      <c r="N130" s="176"/>
      <c r="O130" s="176"/>
      <c r="P130" s="176"/>
    </row>
    <row r="131" spans="2:12" s="177" customFormat="1" ht="12.75">
      <c r="B131" s="255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</row>
    <row r="132" spans="2:15" s="177" customFormat="1" ht="12.75">
      <c r="B132" s="255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O132" s="178"/>
    </row>
    <row r="133" spans="4:18" s="177" customFormat="1" ht="12.75">
      <c r="D133" s="180"/>
      <c r="E133" s="180"/>
      <c r="F133" s="180"/>
      <c r="G133" s="180"/>
      <c r="H133" s="180"/>
      <c r="I133" s="180"/>
      <c r="J133" s="180"/>
      <c r="K133" s="180"/>
      <c r="L133" s="180"/>
      <c r="M133" s="178"/>
      <c r="N133" s="178"/>
      <c r="O133" s="178"/>
      <c r="P133" s="178"/>
      <c r="R133" s="178"/>
    </row>
    <row r="134" spans="4:18" s="177" customFormat="1" ht="12.75">
      <c r="D134" s="180"/>
      <c r="E134" s="180"/>
      <c r="F134" s="180"/>
      <c r="G134" s="180"/>
      <c r="H134" s="180"/>
      <c r="I134" s="180"/>
      <c r="J134" s="180"/>
      <c r="K134" s="180"/>
      <c r="L134" s="180"/>
      <c r="M134" s="178"/>
      <c r="N134" s="178"/>
      <c r="O134" s="178"/>
      <c r="P134" s="178"/>
      <c r="R134" s="178"/>
    </row>
    <row r="135" spans="4:16" s="177" customFormat="1" ht="12.75">
      <c r="D135" s="249"/>
      <c r="E135" s="249"/>
      <c r="F135" s="249"/>
      <c r="G135" s="249"/>
      <c r="H135" s="249"/>
      <c r="I135" s="249"/>
      <c r="J135" s="249"/>
      <c r="M135" s="179"/>
      <c r="N135" s="179"/>
      <c r="O135" s="179"/>
      <c r="P135" s="179"/>
    </row>
    <row r="136" spans="15:16" s="177" customFormat="1" ht="12.75">
      <c r="O136" s="178"/>
      <c r="P136" s="178"/>
    </row>
    <row r="137" spans="15:16" s="177" customFormat="1" ht="12.75">
      <c r="O137" s="178"/>
      <c r="P137" s="178"/>
    </row>
    <row r="138" spans="1:12" s="177" customFormat="1" ht="12.75">
      <c r="A138" s="220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</row>
    <row r="139" spans="1:12" s="177" customFormat="1" ht="12.75">
      <c r="A139" s="253"/>
      <c r="B139" s="253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</row>
    <row r="140" spans="1:12" s="177" customFormat="1" ht="12.75">
      <c r="A140" s="253"/>
      <c r="B140" s="253"/>
      <c r="C140" s="218"/>
      <c r="D140" s="218"/>
      <c r="E140" s="176"/>
      <c r="F140" s="176"/>
      <c r="G140" s="176"/>
      <c r="H140" s="176"/>
      <c r="I140" s="218"/>
      <c r="J140" s="218"/>
      <c r="K140" s="218"/>
      <c r="L140" s="218"/>
    </row>
    <row r="141" spans="1:12" s="177" customFormat="1" ht="12.75">
      <c r="A141" s="253"/>
      <c r="B141" s="253"/>
      <c r="C141" s="218"/>
      <c r="D141" s="218"/>
      <c r="E141" s="254"/>
      <c r="F141" s="206"/>
      <c r="G141" s="254"/>
      <c r="H141" s="206"/>
      <c r="I141" s="218"/>
      <c r="J141" s="218"/>
      <c r="K141" s="218"/>
      <c r="L141" s="218"/>
    </row>
    <row r="142" spans="2:17" s="177" customFormat="1" ht="12.75">
      <c r="B142" s="255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76"/>
      <c r="N142" s="176"/>
      <c r="P142" s="176"/>
      <c r="Q142" s="176"/>
    </row>
    <row r="143" spans="2:12" s="177" customFormat="1" ht="12.75">
      <c r="B143" s="255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</row>
    <row r="144" spans="2:16" s="177" customFormat="1" ht="12.75">
      <c r="B144" s="256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P144" s="180"/>
    </row>
    <row r="145" spans="2:17" s="177" customFormat="1" ht="12.75">
      <c r="B145" s="255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1"/>
      <c r="N145" s="181"/>
      <c r="P145" s="257"/>
      <c r="Q145" s="181"/>
    </row>
    <row r="146" spans="2:17" s="177" customFormat="1" ht="12.75">
      <c r="B146" s="255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1"/>
      <c r="N146" s="181"/>
      <c r="P146" s="181"/>
      <c r="Q146" s="181"/>
    </row>
    <row r="147" spans="2:17" s="177" customFormat="1" ht="12.75">
      <c r="B147" s="255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79"/>
      <c r="N147" s="179"/>
      <c r="P147" s="179"/>
      <c r="Q147" s="179"/>
    </row>
    <row r="148" spans="2:12" s="177" customFormat="1" ht="12.75">
      <c r="B148" s="255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</row>
    <row r="149" spans="2:12" s="177" customFormat="1" ht="12.75">
      <c r="B149" s="255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</row>
    <row r="150" spans="2:12" s="177" customFormat="1" ht="12.75">
      <c r="B150" s="255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</row>
    <row r="151" spans="2:12" s="177" customFormat="1" ht="12.75">
      <c r="B151" s="255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</row>
    <row r="152" spans="2:16" s="177" customFormat="1" ht="12.75">
      <c r="B152" s="256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O152" s="176"/>
      <c r="P152" s="176"/>
    </row>
    <row r="153" spans="2:16" s="177" customFormat="1" ht="12.75">
      <c r="B153" s="255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O153" s="176"/>
      <c r="P153" s="176"/>
    </row>
    <row r="154" spans="2:12" s="177" customFormat="1" ht="12.75">
      <c r="B154" s="255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</row>
    <row r="155" spans="2:15" s="177" customFormat="1" ht="12.75">
      <c r="B155" s="255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O155" s="178"/>
    </row>
    <row r="156" spans="4:18" s="177" customFormat="1" ht="12.75">
      <c r="D156" s="180"/>
      <c r="E156" s="180"/>
      <c r="F156" s="180"/>
      <c r="G156" s="180"/>
      <c r="H156" s="180"/>
      <c r="I156" s="180"/>
      <c r="J156" s="180"/>
      <c r="K156" s="180"/>
      <c r="L156" s="180"/>
      <c r="M156" s="178"/>
      <c r="N156" s="178"/>
      <c r="O156" s="178"/>
      <c r="P156" s="178"/>
      <c r="R156" s="178"/>
    </row>
    <row r="157" spans="4:18" s="177" customFormat="1" ht="12.75">
      <c r="D157" s="180"/>
      <c r="E157" s="180"/>
      <c r="F157" s="180"/>
      <c r="G157" s="180"/>
      <c r="H157" s="180"/>
      <c r="I157" s="180"/>
      <c r="J157" s="180"/>
      <c r="K157" s="180"/>
      <c r="L157" s="180"/>
      <c r="M157" s="178"/>
      <c r="N157" s="178"/>
      <c r="O157" s="178"/>
      <c r="P157" s="178"/>
      <c r="R157" s="178"/>
    </row>
    <row r="158" spans="4:16" s="177" customFormat="1" ht="12.75">
      <c r="D158" s="249"/>
      <c r="E158" s="249"/>
      <c r="F158" s="249"/>
      <c r="G158" s="249"/>
      <c r="H158" s="249"/>
      <c r="I158" s="249"/>
      <c r="J158" s="249"/>
      <c r="M158" s="179"/>
      <c r="N158" s="179"/>
      <c r="O158" s="179"/>
      <c r="P158" s="179"/>
    </row>
    <row r="159" spans="15:16" s="177" customFormat="1" ht="12.75">
      <c r="O159" s="178"/>
      <c r="P159" s="178"/>
    </row>
    <row r="160" spans="15:16" s="177" customFormat="1" ht="12.75">
      <c r="O160" s="178"/>
      <c r="P160" s="178"/>
    </row>
    <row r="161" s="177" customFormat="1" ht="12.75"/>
    <row r="162" spans="1:12" s="177" customFormat="1" ht="12.75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</row>
    <row r="163" spans="1:12" s="177" customFormat="1" ht="12.75">
      <c r="A163" s="253"/>
      <c r="B163" s="253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</row>
    <row r="164" spans="1:12" s="177" customFormat="1" ht="12.75">
      <c r="A164" s="253"/>
      <c r="B164" s="253"/>
      <c r="C164" s="218"/>
      <c r="D164" s="218"/>
      <c r="E164" s="176"/>
      <c r="F164" s="176"/>
      <c r="G164" s="176"/>
      <c r="H164" s="176"/>
      <c r="I164" s="218"/>
      <c r="J164" s="218"/>
      <c r="K164" s="218"/>
      <c r="L164" s="218"/>
    </row>
    <row r="165" spans="1:12" s="177" customFormat="1" ht="12.75">
      <c r="A165" s="253"/>
      <c r="B165" s="253"/>
      <c r="C165" s="218"/>
      <c r="D165" s="218"/>
      <c r="E165" s="254"/>
      <c r="F165" s="206"/>
      <c r="G165" s="254"/>
      <c r="H165" s="206"/>
      <c r="I165" s="218"/>
      <c r="J165" s="218"/>
      <c r="K165" s="218"/>
      <c r="L165" s="218"/>
    </row>
    <row r="166" spans="2:17" s="177" customFormat="1" ht="12.75">
      <c r="B166" s="255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76"/>
      <c r="N166" s="176"/>
      <c r="P166" s="176"/>
      <c r="Q166" s="176"/>
    </row>
    <row r="167" spans="2:12" s="177" customFormat="1" ht="12.75">
      <c r="B167" s="255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</row>
    <row r="168" spans="2:16" s="177" customFormat="1" ht="12.75">
      <c r="B168" s="256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P168" s="180"/>
    </row>
    <row r="169" spans="2:17" s="177" customFormat="1" ht="12.75">
      <c r="B169" s="255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1"/>
      <c r="N169" s="181"/>
      <c r="P169" s="257"/>
      <c r="Q169" s="181"/>
    </row>
    <row r="170" spans="2:17" s="177" customFormat="1" ht="12.75">
      <c r="B170" s="255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1"/>
      <c r="N170" s="181"/>
      <c r="P170" s="181"/>
      <c r="Q170" s="181"/>
    </row>
    <row r="171" spans="2:17" s="177" customFormat="1" ht="12.75">
      <c r="B171" s="255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79"/>
      <c r="N171" s="179"/>
      <c r="P171" s="179"/>
      <c r="Q171" s="179"/>
    </row>
    <row r="172" spans="2:12" s="177" customFormat="1" ht="12.75">
      <c r="B172" s="255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</row>
    <row r="173" spans="2:12" s="177" customFormat="1" ht="12.75">
      <c r="B173" s="255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</row>
    <row r="174" spans="2:12" s="177" customFormat="1" ht="12.75">
      <c r="B174" s="255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</row>
    <row r="175" spans="2:12" s="177" customFormat="1" ht="12.75">
      <c r="B175" s="255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</row>
    <row r="176" spans="2:12" s="177" customFormat="1" ht="12.75">
      <c r="B176" s="256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</row>
    <row r="177" spans="2:12" s="177" customFormat="1" ht="12.75">
      <c r="B177" s="255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</row>
    <row r="178" spans="2:12" s="177" customFormat="1" ht="12.75">
      <c r="B178" s="255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</row>
    <row r="179" spans="2:12" s="177" customFormat="1" ht="12.75">
      <c r="B179" s="255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</row>
    <row r="180" spans="4:12" s="177" customFormat="1" ht="12.75">
      <c r="D180" s="180"/>
      <c r="E180" s="180"/>
      <c r="F180" s="180"/>
      <c r="G180" s="180"/>
      <c r="H180" s="180"/>
      <c r="I180" s="180"/>
      <c r="J180" s="180"/>
      <c r="K180" s="180"/>
      <c r="L180" s="180"/>
    </row>
    <row r="181" spans="4:12" s="177" customFormat="1" ht="12.75">
      <c r="D181" s="180"/>
      <c r="E181" s="180"/>
      <c r="F181" s="180"/>
      <c r="G181" s="180"/>
      <c r="H181" s="180"/>
      <c r="I181" s="180"/>
      <c r="J181" s="180"/>
      <c r="K181" s="180"/>
      <c r="L181" s="180"/>
    </row>
    <row r="182" s="177" customFormat="1" ht="12.75"/>
    <row r="183" s="177" customFormat="1" ht="12.75"/>
    <row r="184" s="177" customFormat="1" ht="12.75"/>
    <row r="185" spans="1:12" s="177" customFormat="1" ht="12.75">
      <c r="A185" s="176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</row>
    <row r="186" spans="1:12" s="177" customFormat="1" ht="12.75" customHeight="1">
      <c r="A186" s="253"/>
      <c r="B186" s="253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</row>
    <row r="187" spans="1:12" s="177" customFormat="1" ht="12.75">
      <c r="A187" s="253"/>
      <c r="B187" s="253"/>
      <c r="C187" s="218"/>
      <c r="D187" s="218"/>
      <c r="E187" s="176"/>
      <c r="F187" s="176"/>
      <c r="G187" s="176"/>
      <c r="H187" s="176"/>
      <c r="I187" s="218"/>
      <c r="J187" s="218"/>
      <c r="K187" s="218"/>
      <c r="L187" s="218"/>
    </row>
    <row r="188" spans="1:12" s="177" customFormat="1" ht="12.75">
      <c r="A188" s="253"/>
      <c r="B188" s="253"/>
      <c r="C188" s="218"/>
      <c r="D188" s="218"/>
      <c r="E188" s="254"/>
      <c r="F188" s="206"/>
      <c r="G188" s="254"/>
      <c r="H188" s="206"/>
      <c r="I188" s="218"/>
      <c r="J188" s="218"/>
      <c r="K188" s="218"/>
      <c r="L188" s="218"/>
    </row>
    <row r="189" spans="2:17" s="177" customFormat="1" ht="12.75">
      <c r="B189" s="255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76"/>
      <c r="N189" s="176"/>
      <c r="P189" s="176"/>
      <c r="Q189" s="176"/>
    </row>
    <row r="190" spans="2:12" s="177" customFormat="1" ht="12.75">
      <c r="B190" s="255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</row>
    <row r="191" spans="2:16" s="177" customFormat="1" ht="12.75">
      <c r="B191" s="256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P191" s="180"/>
    </row>
    <row r="192" spans="2:17" s="177" customFormat="1" ht="12.75">
      <c r="B192" s="255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1"/>
      <c r="N192" s="181"/>
      <c r="P192" s="257"/>
      <c r="Q192" s="181"/>
    </row>
    <row r="193" spans="2:17" s="177" customFormat="1" ht="12.75">
      <c r="B193" s="255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1"/>
      <c r="N193" s="181"/>
      <c r="P193" s="181"/>
      <c r="Q193" s="181"/>
    </row>
    <row r="194" spans="2:17" s="177" customFormat="1" ht="12.75">
      <c r="B194" s="255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79"/>
      <c r="N194" s="179"/>
      <c r="P194" s="179"/>
      <c r="Q194" s="179"/>
    </row>
    <row r="195" spans="2:12" s="177" customFormat="1" ht="12.75">
      <c r="B195" s="255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</row>
    <row r="196" spans="2:12" s="177" customFormat="1" ht="12.75">
      <c r="B196" s="255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</row>
    <row r="197" spans="2:12" s="177" customFormat="1" ht="12.75">
      <c r="B197" s="255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</row>
    <row r="198" spans="2:12" s="177" customFormat="1" ht="12.75">
      <c r="B198" s="255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</row>
    <row r="199" spans="2:12" s="177" customFormat="1" ht="12.75">
      <c r="B199" s="256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</row>
    <row r="200" spans="2:12" s="177" customFormat="1" ht="12.75">
      <c r="B200" s="255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</row>
    <row r="201" spans="2:12" s="177" customFormat="1" ht="12.75">
      <c r="B201" s="255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</row>
    <row r="202" spans="2:12" s="177" customFormat="1" ht="12.75">
      <c r="B202" s="255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</row>
    <row r="203" spans="4:12" s="177" customFormat="1" ht="12.75">
      <c r="D203" s="180"/>
      <c r="E203" s="180"/>
      <c r="F203" s="180"/>
      <c r="G203" s="180"/>
      <c r="H203" s="180"/>
      <c r="I203" s="180"/>
      <c r="J203" s="180"/>
      <c r="K203" s="180"/>
      <c r="L203" s="180"/>
    </row>
    <row r="204" spans="4:12" s="177" customFormat="1" ht="12.75">
      <c r="D204" s="180"/>
      <c r="E204" s="180"/>
      <c r="F204" s="180"/>
      <c r="G204" s="180"/>
      <c r="H204" s="180"/>
      <c r="I204" s="180"/>
      <c r="J204" s="180"/>
      <c r="K204" s="180"/>
      <c r="L204" s="180"/>
    </row>
    <row r="205" s="177" customFormat="1" ht="12.75"/>
    <row r="206" s="177" customFormat="1" ht="12.75"/>
    <row r="207" spans="1:12" s="177" customFormat="1" ht="12.75">
      <c r="A207" s="176"/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</row>
    <row r="208" spans="1:12" s="177" customFormat="1" ht="12.75">
      <c r="A208" s="253"/>
      <c r="B208" s="253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</row>
    <row r="209" spans="1:12" s="177" customFormat="1" ht="12.75" customHeight="1">
      <c r="A209" s="253"/>
      <c r="B209" s="253"/>
      <c r="C209" s="218"/>
      <c r="D209" s="218"/>
      <c r="E209" s="176"/>
      <c r="F209" s="176"/>
      <c r="G209" s="176"/>
      <c r="H209" s="176"/>
      <c r="I209" s="218"/>
      <c r="J209" s="218"/>
      <c r="K209" s="218"/>
      <c r="L209" s="218"/>
    </row>
    <row r="210" spans="1:12" s="177" customFormat="1" ht="12.75">
      <c r="A210" s="253"/>
      <c r="B210" s="253"/>
      <c r="C210" s="218"/>
      <c r="D210" s="218"/>
      <c r="E210" s="254"/>
      <c r="F210" s="206"/>
      <c r="G210" s="254"/>
      <c r="H210" s="206"/>
      <c r="I210" s="218"/>
      <c r="J210" s="218"/>
      <c r="K210" s="218"/>
      <c r="L210" s="218"/>
    </row>
    <row r="211" spans="2:17" s="177" customFormat="1" ht="12.75">
      <c r="B211" s="255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76"/>
      <c r="N211" s="176"/>
      <c r="P211" s="176"/>
      <c r="Q211" s="176"/>
    </row>
    <row r="212" spans="2:12" s="177" customFormat="1" ht="12.75">
      <c r="B212" s="255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</row>
    <row r="213" spans="2:16" s="177" customFormat="1" ht="12.75">
      <c r="B213" s="256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P213" s="180"/>
    </row>
    <row r="214" spans="2:17" s="177" customFormat="1" ht="12.75">
      <c r="B214" s="255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1"/>
      <c r="N214" s="181"/>
      <c r="P214" s="257"/>
      <c r="Q214" s="181"/>
    </row>
    <row r="215" spans="2:17" s="177" customFormat="1" ht="12.75">
      <c r="B215" s="255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1"/>
      <c r="N215" s="181"/>
      <c r="P215" s="181"/>
      <c r="Q215" s="181"/>
    </row>
    <row r="216" spans="2:17" s="177" customFormat="1" ht="12.75">
      <c r="B216" s="255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79"/>
      <c r="N216" s="179"/>
      <c r="P216" s="179"/>
      <c r="Q216" s="179"/>
    </row>
    <row r="217" spans="2:12" s="177" customFormat="1" ht="12.75">
      <c r="B217" s="255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</row>
    <row r="218" spans="2:12" s="177" customFormat="1" ht="12.75">
      <c r="B218" s="255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</row>
    <row r="219" spans="2:12" s="177" customFormat="1" ht="12.75">
      <c r="B219" s="255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</row>
    <row r="220" spans="2:12" s="177" customFormat="1" ht="12.75">
      <c r="B220" s="255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</row>
    <row r="221" spans="2:12" s="177" customFormat="1" ht="12.75">
      <c r="B221" s="256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</row>
    <row r="222" spans="2:12" s="177" customFormat="1" ht="12.75">
      <c r="B222" s="255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</row>
    <row r="223" spans="2:12" s="177" customFormat="1" ht="12.75">
      <c r="B223" s="255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</row>
    <row r="224" spans="2:12" s="177" customFormat="1" ht="12.75">
      <c r="B224" s="255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</row>
    <row r="225" spans="4:12" s="177" customFormat="1" ht="12.75">
      <c r="D225" s="180"/>
      <c r="E225" s="180"/>
      <c r="F225" s="180"/>
      <c r="G225" s="180"/>
      <c r="H225" s="180"/>
      <c r="I225" s="180"/>
      <c r="J225" s="180"/>
      <c r="K225" s="180"/>
      <c r="L225" s="180"/>
    </row>
    <row r="226" spans="4:12" s="177" customFormat="1" ht="12.75">
      <c r="D226" s="180"/>
      <c r="E226" s="180"/>
      <c r="F226" s="180"/>
      <c r="G226" s="180"/>
      <c r="H226" s="180"/>
      <c r="I226" s="180"/>
      <c r="J226" s="180"/>
      <c r="K226" s="180"/>
      <c r="L226" s="180"/>
    </row>
    <row r="227" s="177" customFormat="1" ht="12.75"/>
    <row r="228" s="177" customFormat="1" ht="12.75"/>
    <row r="229" s="177" customFormat="1" ht="12.75"/>
    <row r="230" spans="1:12" s="177" customFormat="1" ht="12.75">
      <c r="A230" s="176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</row>
    <row r="231" spans="1:12" s="177" customFormat="1" ht="12.75">
      <c r="A231" s="253"/>
      <c r="B231" s="253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</row>
    <row r="232" spans="1:12" s="177" customFormat="1" ht="12.75">
      <c r="A232" s="253"/>
      <c r="B232" s="253"/>
      <c r="C232" s="218"/>
      <c r="D232" s="218"/>
      <c r="E232" s="176"/>
      <c r="F232" s="176"/>
      <c r="G232" s="176"/>
      <c r="H232" s="176"/>
      <c r="I232" s="218"/>
      <c r="J232" s="218"/>
      <c r="K232" s="218"/>
      <c r="L232" s="218"/>
    </row>
    <row r="233" spans="1:12" s="177" customFormat="1" ht="12.75">
      <c r="A233" s="253"/>
      <c r="B233" s="253"/>
      <c r="C233" s="218"/>
      <c r="D233" s="218"/>
      <c r="E233" s="254"/>
      <c r="F233" s="206"/>
      <c r="G233" s="254"/>
      <c r="H233" s="206"/>
      <c r="I233" s="218"/>
      <c r="J233" s="218"/>
      <c r="K233" s="218"/>
      <c r="L233" s="218"/>
    </row>
    <row r="234" spans="2:12" s="177" customFormat="1" ht="12.75">
      <c r="B234" s="255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</row>
    <row r="235" spans="2:12" s="177" customFormat="1" ht="12.75">
      <c r="B235" s="255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</row>
    <row r="236" spans="2:12" s="177" customFormat="1" ht="12.75">
      <c r="B236" s="256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</row>
    <row r="237" spans="2:12" s="177" customFormat="1" ht="12.75">
      <c r="B237" s="255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</row>
    <row r="238" spans="2:12" s="177" customFormat="1" ht="12.75">
      <c r="B238" s="255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</row>
    <row r="239" spans="2:12" s="177" customFormat="1" ht="12.75">
      <c r="B239" s="255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</row>
    <row r="240" spans="2:12" s="177" customFormat="1" ht="12.75">
      <c r="B240" s="255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</row>
    <row r="241" spans="2:12" s="177" customFormat="1" ht="12.75">
      <c r="B241" s="255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</row>
    <row r="242" spans="2:12" s="177" customFormat="1" ht="12.75">
      <c r="B242" s="255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</row>
    <row r="243" spans="2:12" s="177" customFormat="1" ht="12.75">
      <c r="B243" s="255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</row>
    <row r="244" spans="2:12" s="177" customFormat="1" ht="12.75">
      <c r="B244" s="256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</row>
    <row r="245" spans="2:12" s="177" customFormat="1" ht="12.75">
      <c r="B245" s="255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</row>
    <row r="246" spans="2:12" s="177" customFormat="1" ht="12.75">
      <c r="B246" s="255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</row>
    <row r="247" spans="2:12" s="177" customFormat="1" ht="12.75">
      <c r="B247" s="255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</row>
    <row r="248" spans="4:12" s="177" customFormat="1" ht="12.75">
      <c r="D248" s="180"/>
      <c r="E248" s="180"/>
      <c r="F248" s="180"/>
      <c r="G248" s="180"/>
      <c r="H248" s="180"/>
      <c r="I248" s="180"/>
      <c r="J248" s="180"/>
      <c r="K248" s="180"/>
      <c r="L248" s="180"/>
    </row>
    <row r="249" spans="4:12" s="177" customFormat="1" ht="12.75">
      <c r="D249" s="180"/>
      <c r="E249" s="180"/>
      <c r="F249" s="180"/>
      <c r="G249" s="180"/>
      <c r="H249" s="180"/>
      <c r="I249" s="180"/>
      <c r="J249" s="180"/>
      <c r="K249" s="180"/>
      <c r="L249" s="180"/>
    </row>
    <row r="250" s="177" customFormat="1" ht="12.75"/>
    <row r="251" s="177" customFormat="1" ht="12.75"/>
    <row r="252" s="177" customFormat="1" ht="12.75"/>
    <row r="253" s="177" customFormat="1" ht="12.75"/>
    <row r="254" s="177" customFormat="1" ht="12.75"/>
    <row r="255" s="177" customFormat="1" ht="12.75"/>
    <row r="256" s="177" customFormat="1" ht="12.75"/>
    <row r="257" s="177" customFormat="1" ht="12.75"/>
    <row r="258" spans="1:12" s="177" customFormat="1" ht="12.75">
      <c r="A258" s="176"/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</row>
    <row r="259" spans="1:12" s="177" customFormat="1" ht="12.75">
      <c r="A259" s="253"/>
      <c r="B259" s="253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</row>
    <row r="260" spans="1:12" s="177" customFormat="1" ht="12.75">
      <c r="A260" s="253"/>
      <c r="B260" s="253"/>
      <c r="C260" s="218"/>
      <c r="D260" s="218"/>
      <c r="E260" s="176"/>
      <c r="F260" s="176"/>
      <c r="G260" s="176"/>
      <c r="H260" s="176"/>
      <c r="I260" s="218"/>
      <c r="J260" s="218"/>
      <c r="K260" s="218"/>
      <c r="L260" s="218"/>
    </row>
    <row r="261" spans="1:12" s="177" customFormat="1" ht="12.75">
      <c r="A261" s="253"/>
      <c r="B261" s="253"/>
      <c r="C261" s="218"/>
      <c r="D261" s="218"/>
      <c r="E261" s="254"/>
      <c r="F261" s="206"/>
      <c r="G261" s="254"/>
      <c r="H261" s="206"/>
      <c r="I261" s="218"/>
      <c r="J261" s="218"/>
      <c r="K261" s="218"/>
      <c r="L261" s="218"/>
    </row>
    <row r="262" spans="2:12" s="177" customFormat="1" ht="12.75">
      <c r="B262" s="255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</row>
    <row r="263" spans="2:12" s="177" customFormat="1" ht="12.75">
      <c r="B263" s="255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</row>
    <row r="264" spans="2:12" s="177" customFormat="1" ht="12.75">
      <c r="B264" s="256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</row>
    <row r="265" spans="2:12" s="177" customFormat="1" ht="12.75">
      <c r="B265" s="255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</row>
    <row r="266" spans="2:12" s="177" customFormat="1" ht="12.75">
      <c r="B266" s="255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</row>
    <row r="267" spans="2:12" s="177" customFormat="1" ht="12.75">
      <c r="B267" s="255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</row>
    <row r="268" spans="2:12" s="177" customFormat="1" ht="12.75">
      <c r="B268" s="255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</row>
    <row r="269" spans="2:12" s="177" customFormat="1" ht="12.75">
      <c r="B269" s="255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</row>
    <row r="270" spans="2:12" s="177" customFormat="1" ht="12.75">
      <c r="B270" s="255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</row>
    <row r="271" spans="2:12" s="177" customFormat="1" ht="12.75">
      <c r="B271" s="255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</row>
    <row r="272" spans="2:12" s="177" customFormat="1" ht="12.75">
      <c r="B272" s="256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</row>
    <row r="273" spans="2:12" s="177" customFormat="1" ht="12.75">
      <c r="B273" s="255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</row>
    <row r="274" spans="2:12" s="177" customFormat="1" ht="12.75">
      <c r="B274" s="255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</row>
    <row r="275" spans="2:12" s="177" customFormat="1" ht="12.75">
      <c r="B275" s="255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</row>
    <row r="276" spans="4:12" s="177" customFormat="1" ht="12.75">
      <c r="D276" s="180"/>
      <c r="E276" s="180"/>
      <c r="F276" s="180"/>
      <c r="G276" s="180"/>
      <c r="H276" s="180"/>
      <c r="I276" s="180"/>
      <c r="J276" s="180"/>
      <c r="K276" s="180"/>
      <c r="L276" s="180"/>
    </row>
    <row r="277" spans="4:12" s="177" customFormat="1" ht="12.75">
      <c r="D277" s="180"/>
      <c r="E277" s="180"/>
      <c r="F277" s="180"/>
      <c r="G277" s="180"/>
      <c r="H277" s="180"/>
      <c r="I277" s="180"/>
      <c r="J277" s="180"/>
      <c r="K277" s="180"/>
      <c r="L277" s="180"/>
    </row>
    <row r="278" s="177" customFormat="1" ht="12.75"/>
    <row r="279" s="177" customFormat="1" ht="12.75"/>
    <row r="280" s="177" customFormat="1" ht="12.75"/>
    <row r="281" s="177" customFormat="1" ht="12.75"/>
    <row r="282" s="177" customFormat="1" ht="12.75"/>
    <row r="283" s="177" customFormat="1" ht="12.75"/>
    <row r="284" s="177" customFormat="1" ht="12.75"/>
    <row r="285" s="177" customFormat="1" ht="12.75"/>
    <row r="286" spans="1:12" s="177" customFormat="1" ht="12.75">
      <c r="A286" s="176"/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</row>
    <row r="287" spans="1:12" s="177" customFormat="1" ht="12.75">
      <c r="A287" s="253"/>
      <c r="B287" s="253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</row>
    <row r="288" spans="1:12" s="177" customFormat="1" ht="12.75">
      <c r="A288" s="253"/>
      <c r="B288" s="253"/>
      <c r="C288" s="218"/>
      <c r="D288" s="218"/>
      <c r="E288" s="176"/>
      <c r="F288" s="176"/>
      <c r="G288" s="176"/>
      <c r="H288" s="176"/>
      <c r="I288" s="218"/>
      <c r="J288" s="218"/>
      <c r="K288" s="218"/>
      <c r="L288" s="218"/>
    </row>
    <row r="289" spans="1:12" s="177" customFormat="1" ht="12.75">
      <c r="A289" s="253"/>
      <c r="B289" s="253"/>
      <c r="C289" s="218"/>
      <c r="D289" s="218"/>
      <c r="E289" s="254"/>
      <c r="F289" s="206"/>
      <c r="G289" s="254"/>
      <c r="H289" s="206"/>
      <c r="I289" s="218"/>
      <c r="J289" s="218"/>
      <c r="K289" s="218"/>
      <c r="L289" s="218"/>
    </row>
    <row r="290" spans="2:12" s="177" customFormat="1" ht="12.75">
      <c r="B290" s="255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</row>
    <row r="291" spans="2:12" s="177" customFormat="1" ht="12.75">
      <c r="B291" s="255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</row>
    <row r="292" spans="2:12" s="177" customFormat="1" ht="12.75">
      <c r="B292" s="256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</row>
    <row r="293" spans="2:12" s="177" customFormat="1" ht="12.75">
      <c r="B293" s="255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</row>
    <row r="294" spans="2:12" s="177" customFormat="1" ht="12.75">
      <c r="B294" s="255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</row>
    <row r="295" spans="2:12" s="177" customFormat="1" ht="12.75">
      <c r="B295" s="255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</row>
    <row r="296" spans="2:12" s="177" customFormat="1" ht="12.75">
      <c r="B296" s="255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</row>
    <row r="297" spans="2:12" s="177" customFormat="1" ht="12.75">
      <c r="B297" s="255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</row>
    <row r="298" spans="2:12" s="177" customFormat="1" ht="12.75">
      <c r="B298" s="255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</row>
    <row r="299" spans="2:12" s="177" customFormat="1" ht="12.75">
      <c r="B299" s="255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</row>
    <row r="300" spans="2:12" s="177" customFormat="1" ht="12.75">
      <c r="B300" s="256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</row>
    <row r="301" spans="2:12" s="177" customFormat="1" ht="12.75">
      <c r="B301" s="255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</row>
    <row r="302" spans="2:12" s="177" customFormat="1" ht="12.75">
      <c r="B302" s="255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</row>
    <row r="303" spans="2:12" s="177" customFormat="1" ht="12.75">
      <c r="B303" s="255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</row>
    <row r="304" spans="4:12" s="177" customFormat="1" ht="12.75">
      <c r="D304" s="180"/>
      <c r="E304" s="180"/>
      <c r="F304" s="180"/>
      <c r="G304" s="180"/>
      <c r="H304" s="180"/>
      <c r="I304" s="180"/>
      <c r="J304" s="180"/>
      <c r="K304" s="180"/>
      <c r="L304" s="180"/>
    </row>
    <row r="305" spans="4:12" s="177" customFormat="1" ht="12.75">
      <c r="D305" s="180"/>
      <c r="E305" s="180"/>
      <c r="F305" s="180"/>
      <c r="G305" s="180"/>
      <c r="H305" s="180"/>
      <c r="I305" s="180"/>
      <c r="J305" s="180"/>
      <c r="K305" s="180"/>
      <c r="L305" s="180"/>
    </row>
    <row r="306" s="177" customFormat="1" ht="12.75"/>
    <row r="307" s="177" customFormat="1" ht="12.75"/>
    <row r="308" s="177" customFormat="1" ht="12.75"/>
    <row r="309" s="177" customFormat="1" ht="12.75"/>
    <row r="310" s="177" customFormat="1" ht="12.75"/>
    <row r="311" s="177" customFormat="1" ht="12.75"/>
    <row r="312" s="177" customFormat="1" ht="12.75"/>
    <row r="313" s="177" customFormat="1" ht="12.75"/>
    <row r="314" s="177" customFormat="1" ht="12.75"/>
    <row r="315" s="177" customFormat="1" ht="12.75"/>
    <row r="316" s="177" customFormat="1" ht="12.75"/>
    <row r="317" s="177" customFormat="1" ht="12.75"/>
    <row r="318" s="177" customFormat="1" ht="12.75"/>
    <row r="319" s="177" customFormat="1" ht="12.75"/>
    <row r="320" s="177" customFormat="1" ht="12.75"/>
    <row r="321" s="177" customFormat="1" ht="12.75"/>
    <row r="322" s="177" customFormat="1" ht="12.75"/>
    <row r="323" s="177" customFormat="1" ht="12.75"/>
    <row r="324" s="177" customFormat="1" ht="12.75"/>
    <row r="325" s="177" customFormat="1" ht="12.75"/>
    <row r="326" s="177" customFormat="1" ht="12.75"/>
    <row r="327" s="177" customFormat="1" ht="12.75"/>
    <row r="328" s="177" customFormat="1" ht="12.75"/>
    <row r="329" s="177" customFormat="1" ht="12.75"/>
    <row r="330" s="177" customFormat="1" ht="12.75"/>
    <row r="331" s="177" customFormat="1" ht="12.75"/>
    <row r="332" s="177" customFormat="1" ht="12.75"/>
    <row r="333" s="177" customFormat="1" ht="12.75"/>
    <row r="334" s="177" customFormat="1" ht="12.75"/>
    <row r="335" s="177" customFormat="1" ht="12.75"/>
    <row r="336" s="177" customFormat="1" ht="12.75"/>
    <row r="337" s="177" customFormat="1" ht="12.75"/>
    <row r="338" s="177" customFormat="1" ht="12.75"/>
    <row r="339" s="177" customFormat="1" ht="12.75"/>
    <row r="340" s="177" customFormat="1" ht="12.75"/>
    <row r="341" s="177" customFormat="1" ht="12.75"/>
    <row r="342" s="177" customFormat="1" ht="12.75"/>
    <row r="343" s="177" customFormat="1" ht="12.75"/>
    <row r="344" s="177" customFormat="1" ht="12.75"/>
    <row r="345" s="177" customFormat="1" ht="12.75"/>
    <row r="346" s="177" customFormat="1" ht="12.75"/>
    <row r="347" s="177" customFormat="1" ht="12.75"/>
    <row r="348" s="177" customFormat="1" ht="12.75"/>
    <row r="349" s="177" customFormat="1" ht="12.75"/>
    <row r="350" s="177" customFormat="1" ht="12.75"/>
    <row r="351" s="177" customFormat="1" ht="12.75"/>
    <row r="352" s="177" customFormat="1" ht="12.75"/>
    <row r="353" s="177" customFormat="1" ht="12.75"/>
    <row r="354" s="177" customFormat="1" ht="12.75"/>
    <row r="355" s="177" customFormat="1" ht="12.75"/>
    <row r="356" s="177" customFormat="1" ht="12.75"/>
    <row r="357" s="177" customFormat="1" ht="12.75"/>
    <row r="358" s="177" customFormat="1" ht="12.75"/>
    <row r="359" s="177" customFormat="1" ht="12.75"/>
    <row r="360" s="177" customFormat="1" ht="12.75"/>
    <row r="361" s="177" customFormat="1" ht="12.75"/>
    <row r="362" s="177" customFormat="1" ht="12.75"/>
    <row r="363" s="177" customFormat="1" ht="12.75"/>
    <row r="364" s="177" customFormat="1" ht="12.75"/>
    <row r="365" s="177" customFormat="1" ht="12.75"/>
    <row r="366" s="177" customFormat="1" ht="12.75"/>
    <row r="367" s="177" customFormat="1" ht="12.75"/>
    <row r="368" s="177" customFormat="1" ht="12.75"/>
    <row r="369" s="177" customFormat="1" ht="12.75"/>
    <row r="370" s="177" customFormat="1" ht="12.75"/>
    <row r="371" s="177" customFormat="1" ht="12.75"/>
    <row r="372" s="177" customFormat="1" ht="12.75"/>
    <row r="373" s="177" customFormat="1" ht="12.75"/>
    <row r="374" s="177" customFormat="1" ht="12.75"/>
    <row r="375" s="177" customFormat="1" ht="12.75"/>
    <row r="376" s="177" customFormat="1" ht="12.75"/>
    <row r="377" s="177" customFormat="1" ht="12.75"/>
    <row r="378" s="177" customFormat="1" ht="12.75"/>
    <row r="379" s="177" customFormat="1" ht="12.75"/>
    <row r="380" s="177" customFormat="1" ht="12.75"/>
    <row r="381" s="177" customFormat="1" ht="12.75"/>
    <row r="382" s="177" customFormat="1" ht="12.75"/>
    <row r="383" s="177" customFormat="1" ht="12.75"/>
    <row r="384" s="177" customFormat="1" ht="12.75"/>
    <row r="385" s="177" customFormat="1" ht="12.75"/>
    <row r="386" s="177" customFormat="1" ht="12.75"/>
    <row r="387" s="177" customFormat="1" ht="12.75"/>
    <row r="388" s="177" customFormat="1" ht="12.75"/>
    <row r="389" s="177" customFormat="1" ht="12.75"/>
    <row r="390" s="177" customFormat="1" ht="12.75"/>
    <row r="391" s="177" customFormat="1" ht="12.75"/>
    <row r="392" s="177" customFormat="1" ht="12.75"/>
    <row r="393" s="177" customFormat="1" ht="12.75"/>
    <row r="394" s="177" customFormat="1" ht="12.75"/>
    <row r="395" s="177" customFormat="1" ht="12.75"/>
    <row r="396" s="177" customFormat="1" ht="12.75"/>
    <row r="397" s="177" customFormat="1" ht="12.75"/>
    <row r="398" s="177" customFormat="1" ht="12.75"/>
    <row r="399" s="177" customFormat="1" ht="12.75"/>
  </sheetData>
  <mergeCells count="230">
    <mergeCell ref="A25:L25"/>
    <mergeCell ref="O84:P84"/>
    <mergeCell ref="O85:P85"/>
    <mergeCell ref="K72:K73"/>
    <mergeCell ref="L72:L73"/>
    <mergeCell ref="M74:N74"/>
    <mergeCell ref="P74:Q74"/>
    <mergeCell ref="E72:F72"/>
    <mergeCell ref="G72:H72"/>
    <mergeCell ref="I72:I73"/>
    <mergeCell ref="J72:J73"/>
    <mergeCell ref="O153:P153"/>
    <mergeCell ref="O152:P152"/>
    <mergeCell ref="A70:L70"/>
    <mergeCell ref="A71:A73"/>
    <mergeCell ref="B71:B73"/>
    <mergeCell ref="C71:D71"/>
    <mergeCell ref="E71:H71"/>
    <mergeCell ref="I71:J71"/>
    <mergeCell ref="K71:L71"/>
    <mergeCell ref="C72:C73"/>
    <mergeCell ref="O130:P130"/>
    <mergeCell ref="A115:L115"/>
    <mergeCell ref="A26:L26"/>
    <mergeCell ref="A92:L92"/>
    <mergeCell ref="K117:K118"/>
    <mergeCell ref="L117:L118"/>
    <mergeCell ref="E117:F117"/>
    <mergeCell ref="G117:H117"/>
    <mergeCell ref="I117:I118"/>
    <mergeCell ref="D72:D73"/>
    <mergeCell ref="K208:L208"/>
    <mergeCell ref="A208:A210"/>
    <mergeCell ref="B208:B210"/>
    <mergeCell ref="C208:D208"/>
    <mergeCell ref="E208:H208"/>
    <mergeCell ref="D209:D210"/>
    <mergeCell ref="E209:F209"/>
    <mergeCell ref="G209:H209"/>
    <mergeCell ref="I208:J208"/>
    <mergeCell ref="J164:J165"/>
    <mergeCell ref="D187:D188"/>
    <mergeCell ref="E187:F187"/>
    <mergeCell ref="G187:H187"/>
    <mergeCell ref="I187:I188"/>
    <mergeCell ref="J187:J188"/>
    <mergeCell ref="A185:L185"/>
    <mergeCell ref="A186:A188"/>
    <mergeCell ref="B186:B188"/>
    <mergeCell ref="C186:D186"/>
    <mergeCell ref="E186:H186"/>
    <mergeCell ref="I186:J186"/>
    <mergeCell ref="K186:L186"/>
    <mergeCell ref="C187:C188"/>
    <mergeCell ref="K187:K188"/>
    <mergeCell ref="L187:L188"/>
    <mergeCell ref="A139:A141"/>
    <mergeCell ref="B139:B141"/>
    <mergeCell ref="C139:D139"/>
    <mergeCell ref="E139:H139"/>
    <mergeCell ref="E140:F140"/>
    <mergeCell ref="G140:H140"/>
    <mergeCell ref="I139:J139"/>
    <mergeCell ref="K139:L139"/>
    <mergeCell ref="C140:C141"/>
    <mergeCell ref="D140:D141"/>
    <mergeCell ref="I140:I141"/>
    <mergeCell ref="J140:J141"/>
    <mergeCell ref="K140:K141"/>
    <mergeCell ref="L140:L141"/>
    <mergeCell ref="I116:J116"/>
    <mergeCell ref="K116:L116"/>
    <mergeCell ref="C117:C118"/>
    <mergeCell ref="E94:F94"/>
    <mergeCell ref="A116:A118"/>
    <mergeCell ref="B116:B118"/>
    <mergeCell ref="C116:D116"/>
    <mergeCell ref="E116:H116"/>
    <mergeCell ref="I93:J93"/>
    <mergeCell ref="K93:L93"/>
    <mergeCell ref="C94:C95"/>
    <mergeCell ref="A27:A29"/>
    <mergeCell ref="G94:H94"/>
    <mergeCell ref="I94:I95"/>
    <mergeCell ref="D94:D95"/>
    <mergeCell ref="J94:J95"/>
    <mergeCell ref="K94:K95"/>
    <mergeCell ref="L94:L95"/>
    <mergeCell ref="A93:A95"/>
    <mergeCell ref="B93:B95"/>
    <mergeCell ref="C93:D93"/>
    <mergeCell ref="E93:H93"/>
    <mergeCell ref="B27:B29"/>
    <mergeCell ref="C27:D27"/>
    <mergeCell ref="E27:H27"/>
    <mergeCell ref="C28:C29"/>
    <mergeCell ref="D28:D29"/>
    <mergeCell ref="E28:F28"/>
    <mergeCell ref="G28:H28"/>
    <mergeCell ref="C4:C5"/>
    <mergeCell ref="D4:D5"/>
    <mergeCell ref="A3:A5"/>
    <mergeCell ref="B3:B5"/>
    <mergeCell ref="A2:L2"/>
    <mergeCell ref="K3:L3"/>
    <mergeCell ref="K4:K5"/>
    <mergeCell ref="L4:L5"/>
    <mergeCell ref="E3:H3"/>
    <mergeCell ref="A1:L1"/>
    <mergeCell ref="I3:J3"/>
    <mergeCell ref="I4:I5"/>
    <mergeCell ref="C3:D3"/>
    <mergeCell ref="M17:N17"/>
    <mergeCell ref="I27:J27"/>
    <mergeCell ref="K27:L27"/>
    <mergeCell ref="I28:I29"/>
    <mergeCell ref="J28:J29"/>
    <mergeCell ref="K28:K29"/>
    <mergeCell ref="L28:L29"/>
    <mergeCell ref="O17:P17"/>
    <mergeCell ref="E4:F4"/>
    <mergeCell ref="G4:H4"/>
    <mergeCell ref="J4:J5"/>
    <mergeCell ref="A138:L138"/>
    <mergeCell ref="M96:N96"/>
    <mergeCell ref="P96:Q96"/>
    <mergeCell ref="M119:N119"/>
    <mergeCell ref="P119:Q119"/>
    <mergeCell ref="M107:N107"/>
    <mergeCell ref="M130:N130"/>
    <mergeCell ref="D117:D118"/>
    <mergeCell ref="J117:J118"/>
    <mergeCell ref="O107:P107"/>
    <mergeCell ref="M142:N142"/>
    <mergeCell ref="P142:Q142"/>
    <mergeCell ref="A162:L162"/>
    <mergeCell ref="A163:A165"/>
    <mergeCell ref="B163:B165"/>
    <mergeCell ref="C163:D163"/>
    <mergeCell ref="E163:H163"/>
    <mergeCell ref="I163:J163"/>
    <mergeCell ref="K163:L163"/>
    <mergeCell ref="C164:C165"/>
    <mergeCell ref="D164:D165"/>
    <mergeCell ref="E164:F164"/>
    <mergeCell ref="G164:H164"/>
    <mergeCell ref="I164:I165"/>
    <mergeCell ref="K164:K165"/>
    <mergeCell ref="L164:L165"/>
    <mergeCell ref="M166:N166"/>
    <mergeCell ref="P166:Q166"/>
    <mergeCell ref="M189:N189"/>
    <mergeCell ref="P189:Q189"/>
    <mergeCell ref="A207:L207"/>
    <mergeCell ref="M211:N211"/>
    <mergeCell ref="P211:Q211"/>
    <mergeCell ref="I209:I210"/>
    <mergeCell ref="J209:J210"/>
    <mergeCell ref="K209:K210"/>
    <mergeCell ref="L209:L210"/>
    <mergeCell ref="C209:C210"/>
    <mergeCell ref="A48:L48"/>
    <mergeCell ref="A49:A51"/>
    <mergeCell ref="B49:B51"/>
    <mergeCell ref="C49:D49"/>
    <mergeCell ref="E49:H49"/>
    <mergeCell ref="I49:J49"/>
    <mergeCell ref="K49:L49"/>
    <mergeCell ref="C50:C51"/>
    <mergeCell ref="D50:D51"/>
    <mergeCell ref="E50:F50"/>
    <mergeCell ref="G50:H50"/>
    <mergeCell ref="I50:I51"/>
    <mergeCell ref="J50:J51"/>
    <mergeCell ref="K50:K51"/>
    <mergeCell ref="M63:N63"/>
    <mergeCell ref="O63:P63"/>
    <mergeCell ref="O106:P106"/>
    <mergeCell ref="L50:L51"/>
    <mergeCell ref="M52:N52"/>
    <mergeCell ref="P52:Q52"/>
    <mergeCell ref="M62:N62"/>
    <mergeCell ref="O62:P62"/>
    <mergeCell ref="M85:N85"/>
    <mergeCell ref="M84:N84"/>
    <mergeCell ref="A230:L230"/>
    <mergeCell ref="A231:A233"/>
    <mergeCell ref="B231:B233"/>
    <mergeCell ref="C231:D231"/>
    <mergeCell ref="E231:H231"/>
    <mergeCell ref="I231:J231"/>
    <mergeCell ref="K231:L231"/>
    <mergeCell ref="C232:C233"/>
    <mergeCell ref="D232:D233"/>
    <mergeCell ref="E232:F232"/>
    <mergeCell ref="L232:L233"/>
    <mergeCell ref="G232:H232"/>
    <mergeCell ref="I232:I233"/>
    <mergeCell ref="J232:J233"/>
    <mergeCell ref="K232:K233"/>
    <mergeCell ref="A258:L258"/>
    <mergeCell ref="A259:A261"/>
    <mergeCell ref="B259:B261"/>
    <mergeCell ref="C259:D259"/>
    <mergeCell ref="E259:H259"/>
    <mergeCell ref="I259:J259"/>
    <mergeCell ref="K259:L259"/>
    <mergeCell ref="C260:C261"/>
    <mergeCell ref="D260:D261"/>
    <mergeCell ref="E260:F260"/>
    <mergeCell ref="G260:H260"/>
    <mergeCell ref="I260:I261"/>
    <mergeCell ref="J260:J261"/>
    <mergeCell ref="K260:K261"/>
    <mergeCell ref="L260:L261"/>
    <mergeCell ref="A286:L286"/>
    <mergeCell ref="A287:A289"/>
    <mergeCell ref="B287:B289"/>
    <mergeCell ref="C287:D287"/>
    <mergeCell ref="E287:H287"/>
    <mergeCell ref="I287:J287"/>
    <mergeCell ref="K287:L287"/>
    <mergeCell ref="C288:C289"/>
    <mergeCell ref="J288:J289"/>
    <mergeCell ref="K288:K289"/>
    <mergeCell ref="L288:L289"/>
    <mergeCell ref="D288:D289"/>
    <mergeCell ref="E288:F288"/>
    <mergeCell ref="G288:H288"/>
    <mergeCell ref="I288:I289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2008-08-05T14:21:18Z</dcterms:created>
  <dcterms:modified xsi:type="dcterms:W3CDTF">2008-08-05T14:26:24Z</dcterms:modified>
  <cp:category/>
  <cp:version/>
  <cp:contentType/>
  <cp:contentStatus/>
</cp:coreProperties>
</file>