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firstSheet="8" activeTab="10"/>
  </bookViews>
  <sheets>
    <sheet name="Supuestos" sheetId="19" r:id="rId1"/>
    <sheet name="Consolidado" sheetId="13" r:id="rId2"/>
    <sheet name="Salud" sheetId="3" r:id="rId3"/>
    <sheet name="Emprendimiento" sheetId="4" r:id="rId4"/>
    <sheet name="Turismo" sheetId="5" r:id="rId5"/>
    <sheet name="Seguridad" sheetId="6" r:id="rId6"/>
    <sheet name="Cultura" sheetId="7" r:id="rId7"/>
    <sheet name="Gobierno electrónico" sheetId="8" r:id="rId8"/>
    <sheet name="Prevencion" sheetId="9" r:id="rId9"/>
    <sheet name="Comunidades" sheetId="10" r:id="rId10"/>
    <sheet name="Contenidos" sheetId="11" r:id="rId11"/>
    <sheet name="Participacion" sheetId="12" r:id="rId12"/>
    <sheet name="Innovación" sheetId="14" r:id="rId13"/>
    <sheet name="Movilidad" sheetId="15" r:id="rId14"/>
    <sheet name="Datos Bibliotecas " sheetId="18" r:id="rId15"/>
  </sheets>
  <definedNames>
    <definedName name="_ftn1" localSheetId="9">Comunidades!#REF!</definedName>
    <definedName name="_ftnref1" localSheetId="9">Comunidades!$C$14</definedName>
  </definedNames>
  <calcPr calcId="124519"/>
</workbook>
</file>

<file path=xl/calcChain.xml><?xml version="1.0" encoding="utf-8"?>
<calcChain xmlns="http://schemas.openxmlformats.org/spreadsheetml/2006/main">
  <c r="D117" i="13"/>
  <c r="D118"/>
  <c r="D113"/>
  <c r="O107"/>
  <c r="J107"/>
  <c r="F107"/>
  <c r="I107"/>
  <c r="I99"/>
  <c r="D95"/>
  <c r="P89"/>
  <c r="O89"/>
  <c r="K89"/>
  <c r="J89"/>
  <c r="H89"/>
  <c r="G89"/>
  <c r="D87"/>
  <c r="D33" i="8"/>
  <c r="D79" i="13"/>
  <c r="D78"/>
  <c r="D77"/>
  <c r="D75"/>
  <c r="N67"/>
  <c r="I47"/>
  <c r="D24" i="8"/>
  <c r="D63" i="18"/>
  <c r="F38" i="13"/>
  <c r="D8" i="8"/>
  <c r="D15"/>
  <c r="D5"/>
  <c r="D7" i="7"/>
  <c r="D22" i="13"/>
  <c r="D21"/>
  <c r="D8"/>
  <c r="D9"/>
  <c r="D39" i="7"/>
  <c r="D3" i="11"/>
  <c r="L118" i="13"/>
  <c r="D20" i="10"/>
  <c r="I118" i="13"/>
  <c r="D47" i="8"/>
  <c r="D108" i="13"/>
  <c r="D106"/>
  <c r="C63" i="18"/>
  <c r="E63"/>
  <c r="C61"/>
  <c r="D19" i="13"/>
  <c r="D107" l="1"/>
  <c r="D6"/>
  <c r="J63"/>
  <c r="D63" s="1"/>
  <c r="J62"/>
  <c r="D62" s="1"/>
  <c r="J61"/>
  <c r="D61" s="1"/>
  <c r="J60"/>
  <c r="D60" s="1"/>
  <c r="J59"/>
  <c r="D59" s="1"/>
  <c r="J58"/>
  <c r="I105"/>
  <c r="D105" s="1"/>
  <c r="D57" i="8"/>
  <c r="H54" i="13"/>
  <c r="D54" s="1"/>
  <c r="B66" i="18"/>
  <c r="G103" i="13"/>
  <c r="D103" s="1"/>
  <c r="I87"/>
  <c r="J79"/>
  <c r="P118"/>
  <c r="P73"/>
  <c r="D73" s="1"/>
  <c r="P63"/>
  <c r="P58" s="1"/>
  <c r="N116"/>
  <c r="D116" s="1"/>
  <c r="M113"/>
  <c r="M109"/>
  <c r="D109" s="1"/>
  <c r="M65"/>
  <c r="L70"/>
  <c r="D70" s="1"/>
  <c r="L71"/>
  <c r="D71" s="1"/>
  <c r="L69"/>
  <c r="D69" s="1"/>
  <c r="L115"/>
  <c r="D115" s="1"/>
  <c r="K64"/>
  <c r="D64" s="1"/>
  <c r="J99"/>
  <c r="D99" s="1"/>
  <c r="I56"/>
  <c r="D56" s="1"/>
  <c r="H114"/>
  <c r="D114" s="1"/>
  <c r="H55"/>
  <c r="D55" s="1"/>
  <c r="H98"/>
  <c r="D98" s="1"/>
  <c r="G67"/>
  <c r="D67" s="1"/>
  <c r="G65"/>
  <c r="G53"/>
  <c r="D53" s="1"/>
  <c r="F117"/>
  <c r="F50"/>
  <c r="D50" s="1"/>
  <c r="F49"/>
  <c r="D49" s="1"/>
  <c r="E101"/>
  <c r="D101" s="1"/>
  <c r="E102"/>
  <c r="D102" s="1"/>
  <c r="E100"/>
  <c r="D100" s="1"/>
  <c r="E52"/>
  <c r="D52" s="1"/>
  <c r="E51"/>
  <c r="D51" s="1"/>
  <c r="G47"/>
  <c r="D3" i="10"/>
  <c r="D2"/>
  <c r="D65" i="13" l="1"/>
  <c r="D58"/>
  <c r="D14" i="7"/>
  <c r="D19"/>
  <c r="H88" i="13" l="1"/>
  <c r="D15" i="7"/>
  <c r="O94" i="13"/>
  <c r="O92"/>
  <c r="O90"/>
  <c r="O88"/>
  <c r="O87"/>
  <c r="O47"/>
  <c r="O38"/>
  <c r="O34"/>
  <c r="O30"/>
  <c r="O32"/>
  <c r="O36"/>
  <c r="O39"/>
  <c r="O40"/>
  <c r="O28"/>
  <c r="D26" i="7" l="1"/>
  <c r="I38" i="13" l="1"/>
  <c r="J34"/>
  <c r="H34"/>
  <c r="E34"/>
  <c r="H32"/>
  <c r="G32"/>
  <c r="G30"/>
  <c r="E32"/>
  <c r="G28"/>
  <c r="P94"/>
  <c r="P88"/>
  <c r="P87"/>
  <c r="P86"/>
  <c r="P85"/>
  <c r="P47"/>
  <c r="P36"/>
  <c r="P34"/>
  <c r="P32"/>
  <c r="P30"/>
  <c r="P28"/>
  <c r="L96"/>
  <c r="L95"/>
  <c r="L77"/>
  <c r="L39"/>
  <c r="L38"/>
  <c r="K94"/>
  <c r="K88"/>
  <c r="K86"/>
  <c r="K85"/>
  <c r="K30"/>
  <c r="K32"/>
  <c r="K34"/>
  <c r="K36"/>
  <c r="K47"/>
  <c r="K28"/>
  <c r="J94"/>
  <c r="J88"/>
  <c r="J87"/>
  <c r="J86"/>
  <c r="J85"/>
  <c r="J47"/>
  <c r="J42"/>
  <c r="J43"/>
  <c r="D43" s="1"/>
  <c r="J44"/>
  <c r="J45"/>
  <c r="J46"/>
  <c r="J41"/>
  <c r="D41" s="1"/>
  <c r="J40"/>
  <c r="J39"/>
  <c r="J36"/>
  <c r="J32"/>
  <c r="J30"/>
  <c r="J28"/>
  <c r="I97"/>
  <c r="I96"/>
  <c r="I95"/>
  <c r="I81"/>
  <c r="I40"/>
  <c r="I39"/>
  <c r="I36"/>
  <c r="I34"/>
  <c r="I32"/>
  <c r="I30"/>
  <c r="I28"/>
  <c r="H94"/>
  <c r="H87"/>
  <c r="H86"/>
  <c r="H85"/>
  <c r="H47"/>
  <c r="H36"/>
  <c r="H30"/>
  <c r="H28"/>
  <c r="G94"/>
  <c r="G92"/>
  <c r="G90"/>
  <c r="G88"/>
  <c r="G87"/>
  <c r="G86"/>
  <c r="D46"/>
  <c r="D45"/>
  <c r="D44"/>
  <c r="G40"/>
  <c r="G39"/>
  <c r="G36"/>
  <c r="G34"/>
  <c r="G25"/>
  <c r="G23"/>
  <c r="D23" s="1"/>
  <c r="G19"/>
  <c r="G17"/>
  <c r="F94"/>
  <c r="F92"/>
  <c r="F90"/>
  <c r="F87"/>
  <c r="F47"/>
  <c r="F40"/>
  <c r="F39"/>
  <c r="F36"/>
  <c r="F34"/>
  <c r="F32"/>
  <c r="F30"/>
  <c r="F28"/>
  <c r="E97"/>
  <c r="E96"/>
  <c r="E95"/>
  <c r="E94"/>
  <c r="E90"/>
  <c r="E86"/>
  <c r="E85"/>
  <c r="E47"/>
  <c r="E40"/>
  <c r="E36"/>
  <c r="E30"/>
  <c r="E28"/>
  <c r="K87"/>
  <c r="J38"/>
  <c r="D96" l="1"/>
  <c r="D38"/>
  <c r="D47"/>
  <c r="D85"/>
  <c r="D32"/>
  <c r="D97"/>
  <c r="D86"/>
  <c r="D39"/>
  <c r="D40"/>
  <c r="D34"/>
  <c r="D30"/>
  <c r="D28"/>
  <c r="D88"/>
  <c r="D36"/>
</calcChain>
</file>

<file path=xl/comments1.xml><?xml version="1.0" encoding="utf-8"?>
<comments xmlns="http://schemas.openxmlformats.org/spreadsheetml/2006/main">
  <authors>
    <author>ESTEFANIAVV</author>
    <author>CATALINAEB</author>
    <author>yolanda.lorenzo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Postulación AHCIET / Alcaldía de Medellín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Postulación AHCIET / Alcaldía de Medellín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ESTEFANIAVV:</t>
        </r>
        <r>
          <rPr>
            <sz val="9"/>
            <color indexed="81"/>
            <rFont val="Tahoma"/>
            <family val="2"/>
          </rPr>
          <t xml:space="preserve">
DANE 2008, Medellin y Area Metropolitana http://www.dane.gov.co/files/comunicados/cp_tic_agos08.pdf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Boletín Trimestral MinTIC - Nov 2011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>Miin TIC, informe 3er trim 2011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MinTIC, informe 3er trim 2011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ESTEFANIAVV:</t>
        </r>
        <r>
          <rPr>
            <sz val="9"/>
            <color indexed="81"/>
            <rFont val="Tahoma"/>
            <family val="2"/>
          </rPr>
          <t xml:space="preserve">
http://www.medellincomovamos.org/bitcache/311824fc7892009d49854d48cdce15ce4ef31bcb?vid=1627&amp;disposition=inline&amp;op=view. Cifra 2011, Encuesta de Percepcion Ciudadana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Reporte Trimestral MinTIC, Dividido por el total de empresas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ESTEFANIAVV:</t>
        </r>
        <r>
          <rPr>
            <sz val="9"/>
            <color indexed="81"/>
            <rFont val="Tahoma"/>
            <family val="2"/>
          </rPr>
          <t xml:space="preserve">
esas 3 de menos (en la fórmula) es porque Secretaria de Cultura y ESU sumaban en varios ejes</t>
        </r>
      </text>
    </comment>
    <comment ref="I47" authorId="1">
      <text>
        <r>
          <rPr>
            <b/>
            <sz val="9"/>
            <color indexed="81"/>
            <rFont val="Tahoma"/>
            <family val="2"/>
          </rPr>
          <t>CATALINAEB:</t>
        </r>
        <r>
          <rPr>
            <sz val="9"/>
            <color indexed="81"/>
            <rFont val="Tahoma"/>
            <family val="2"/>
          </rPr>
          <t xml:space="preserve">
revisar formula
</t>
        </r>
      </text>
    </comment>
    <comment ref="D63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Se asume que los 4 certificados del eje de movilidad correspondientes a la Secretaria de Transito estan incluidos en esta cifra, ya que el dato es de Certicamaras-Entidad encargada de dar los certificados digitales en Colombia</t>
        </r>
      </text>
    </comment>
    <comment ref="D65" authorId="2">
      <text>
        <r>
          <rPr>
            <b/>
            <sz val="9"/>
            <color indexed="81"/>
            <rFont val="Tahoma"/>
            <family val="2"/>
          </rPr>
          <t>yolanda.lorenzo:</t>
        </r>
        <r>
          <rPr>
            <sz val="9"/>
            <color indexed="81"/>
            <rFont val="Tahoma"/>
            <family val="2"/>
          </rPr>
          <t xml:space="preserve">
No estaba sumando porque en la hoja de turismo, el 500 (D42 estaba incluyendo espacios en blanco)
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ESTEFANIAVV:</t>
        </r>
        <r>
          <rPr>
            <sz val="9"/>
            <color indexed="81"/>
            <rFont val="Tahoma"/>
            <family val="2"/>
          </rPr>
          <t xml:space="preserve">
DANE Datos TIC 2010, Encuesta Integrada de Hogares, Medellin y Area Metropolitana, personas mayores de 5 años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Fuente: Social Bakers, Perfiles de Medellin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ESTEFANIAVV:</t>
        </r>
        <r>
          <rPr>
            <sz val="9"/>
            <color indexed="81"/>
            <rFont val="Tahoma"/>
            <family val="2"/>
          </rPr>
          <t xml:space="preserve">
Fuente: DANE 2010, Encuesta Integrada de Hogares Modulo de TIC- Datos para Medellin y Area Metropolitana</t>
        </r>
      </text>
    </comment>
    <comment ref="D78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Tomado de Sitio web Ciudadano Digital, certificados en Medellin</t>
        </r>
      </text>
    </comment>
    <comment ref="N79" authorId="1">
      <text>
        <r>
          <rPr>
            <b/>
            <sz val="9"/>
            <color indexed="81"/>
            <rFont val="Tahoma"/>
            <family val="2"/>
          </rPr>
          <t>CATALINAEB:</t>
        </r>
        <r>
          <rPr>
            <sz val="9"/>
            <color indexed="81"/>
            <rFont val="Tahoma"/>
            <family val="2"/>
          </rPr>
          <t xml:space="preserve">
los registrados en los de MD</t>
        </r>
      </text>
    </comment>
    <comment ref="D95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DANE 2010, Encuesta Integrada de Hogares-Modulo TIC, Medellin y Area Metropolitana</t>
        </r>
      </text>
    </comment>
    <comment ref="D118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Cifra a 2011</t>
        </r>
      </text>
    </comment>
    <comment ref="B119" authorId="2">
      <text>
        <r>
          <rPr>
            <b/>
            <sz val="9"/>
            <color indexed="81"/>
            <rFont val="Tahoma"/>
            <family val="2"/>
          </rPr>
          <t>yolanda.lorenzo:</t>
        </r>
        <r>
          <rPr>
            <sz val="9"/>
            <color indexed="81"/>
            <rFont val="Tahoma"/>
            <family val="2"/>
          </rPr>
          <t xml:space="preserve">
Respuesta en correo.
P.39 número de cursos
A.34 número de participantes
A.04 número de personas que tienen acreditación "oficial" de tener conocimientos TIC (p.e. la de Ciudadano Digital u otra derivada de haber participado en un curso o examen OFICIAL)</t>
        </r>
      </text>
    </comment>
  </commentList>
</comments>
</file>

<file path=xl/comments2.xml><?xml version="1.0" encoding="utf-8"?>
<comments xmlns="http://schemas.openxmlformats.org/spreadsheetml/2006/main">
  <authors>
    <author>CATALINAEB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CATALINAEB:</t>
        </r>
        <r>
          <rPr>
            <sz val="9"/>
            <color indexed="81"/>
            <rFont val="Tahoma"/>
            <family val="2"/>
          </rPr>
          <t xml:space="preserve">
sitios públicos</t>
        </r>
      </text>
    </comment>
  </commentList>
</comments>
</file>

<file path=xl/comments3.xml><?xml version="1.0" encoding="utf-8"?>
<comments xmlns="http://schemas.openxmlformats.org/spreadsheetml/2006/main">
  <authors>
    <author>ESTEFANIAVV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Actualmente hay 25 sitios con acceso publico a internet y wi-fi, los otros 20 se encuentran en proceso de instalación pero la meta es tenerlos listos en 2011</t>
        </r>
      </text>
    </comment>
  </commentList>
</comments>
</file>

<file path=xl/comments4.xml><?xml version="1.0" encoding="utf-8"?>
<comments xmlns="http://schemas.openxmlformats.org/spreadsheetml/2006/main">
  <authors>
    <author>ESTEFANIAVV</author>
  </authors>
  <commentList>
    <comment ref="F12" authorId="0">
      <text>
        <r>
          <rPr>
            <b/>
            <sz val="8"/>
            <color indexed="81"/>
            <rFont val="Tahoma"/>
            <family val="2"/>
          </rPr>
          <t>ESTEFANIAVV:</t>
        </r>
        <r>
          <rPr>
            <sz val="8"/>
            <color indexed="81"/>
            <rFont val="Tahoma"/>
            <family val="2"/>
          </rPr>
          <t xml:space="preserve">
Actualmente no esta listo, pero se inaugura el 21 de diciembre</t>
        </r>
      </text>
    </comment>
  </commentList>
</comments>
</file>

<file path=xl/sharedStrings.xml><?xml version="1.0" encoding="utf-8"?>
<sst xmlns="http://schemas.openxmlformats.org/spreadsheetml/2006/main" count="1423" uniqueCount="614">
  <si>
    <t>Código</t>
  </si>
  <si>
    <t>Indicador</t>
  </si>
  <si>
    <t>Descripción</t>
  </si>
  <si>
    <t>Fuente</t>
  </si>
  <si>
    <t>P.01</t>
  </si>
  <si>
    <t>%  de líneas telefónicas fijas</t>
  </si>
  <si>
    <t>X</t>
  </si>
  <si>
    <t>P.02</t>
  </si>
  <si>
    <t>% de abonados a telefonía celular móvil</t>
  </si>
  <si>
    <t>Número de abonados a telefonía celular móvil por cada 100 individuos</t>
  </si>
  <si>
    <t>P.03</t>
  </si>
  <si>
    <t>% de hogares con computadora</t>
  </si>
  <si>
    <t>Número de hogares  que poseen computadora por cada 100 hogares</t>
  </si>
  <si>
    <t>P.04</t>
  </si>
  <si>
    <t>%  de hogares abonados a internet</t>
  </si>
  <si>
    <t>Número total de hogares abonados a internet dividido por el total de hogares.</t>
  </si>
  <si>
    <t>P.05</t>
  </si>
  <si>
    <t>% de población con cobertura de telefonía móvil</t>
  </si>
  <si>
    <t>Número de habitantes por cada 100 habitantes en zona de cobertura.</t>
  </si>
  <si>
    <t>P.06</t>
  </si>
  <si>
    <t>% de abonados a conexión 3G</t>
  </si>
  <si>
    <t>Número de abonados a servicios 3G sobre el total de la población.</t>
  </si>
  <si>
    <t>Nota: no se calcula sobre el total de abonados a telefonía móvil porque es posible contratar 3G sin contratar servicios de voz.</t>
  </si>
  <si>
    <t>P.07</t>
  </si>
  <si>
    <t>Porcentaje de población con cobertura 3G</t>
  </si>
  <si>
    <t>Número de habitantes por cada 100 habitantes en zona de cobertura 3G.</t>
  </si>
  <si>
    <t>P.08</t>
  </si>
  <si>
    <t>% de usuarios de smartphones</t>
  </si>
  <si>
    <t>Número de smartphones sobre el total de población</t>
  </si>
  <si>
    <t>P.09</t>
  </si>
  <si>
    <t>% de empresas con computadoras</t>
  </si>
  <si>
    <t>Número de empresas  que poseen computadoras por cada 100 empresas.</t>
  </si>
  <si>
    <t>Desagregación por tamaño de la empresa.</t>
  </si>
  <si>
    <t>P.10</t>
  </si>
  <si>
    <t>%  de empresas con conexión a Internet</t>
  </si>
  <si>
    <t>Número total de empresas abonadas a internet dividido por el total de empresas.</t>
  </si>
  <si>
    <t>P.11</t>
  </si>
  <si>
    <t>%  de empresas con sistemas informatizados de gestión.</t>
  </si>
  <si>
    <t>Porcentaje de empresas que han implantado sistemas informatizados de gestión interna y externa.</t>
  </si>
  <si>
    <t>P.12</t>
  </si>
  <si>
    <t>%  de empresas con presencia web</t>
  </si>
  <si>
    <t>Porcentaje de empresas que poseen presencia web (sitio web propio o perfil en redes sociales) con información corporativa de elaboración propia sobre el total de empresas.</t>
  </si>
  <si>
    <t>P.13</t>
  </si>
  <si>
    <t>% de empresas del sector TIC</t>
  </si>
  <si>
    <t>Número de empresas del sector TIC sobre el total de empresas.</t>
  </si>
  <si>
    <t>P.14</t>
  </si>
  <si>
    <t>% de instituciones gubernamentales con acceso a internet</t>
  </si>
  <si>
    <t>Número total de instituciones gubernamentales abonadas a internet dividido por el total de instituciones gubernamentales.</t>
  </si>
  <si>
    <t>P.15</t>
  </si>
  <si>
    <t>% de instituciones gubernamentales con LAN</t>
  </si>
  <si>
    <t>Número total de instituciones gubernamentales con LAN dividido por el total de instituciones gubernamentales.</t>
  </si>
  <si>
    <t>P.16</t>
  </si>
  <si>
    <t>%  de instituciones gubernamentales con INTRANET</t>
  </si>
  <si>
    <t>Número total de instituciones gubernamentales con INTRANET dividido por el total de instituciones gubernamentales.</t>
  </si>
  <si>
    <t>P.17</t>
  </si>
  <si>
    <t>Número de instituciones gubernamentales con presencia web</t>
  </si>
  <si>
    <t>Número total de instituciones gubernamentales que poseen presencia web (sitio web propio o perfil en redes sociales) con información relativa al servicio de elaboración propia sobre el total de empresas.</t>
  </si>
  <si>
    <t>P.18</t>
  </si>
  <si>
    <t>Número de catálogos de datos abiertos publicados</t>
  </si>
  <si>
    <t>Número total de datos abiertos que se han publicado para su consulta o reutilización.</t>
  </si>
  <si>
    <t>P.19</t>
  </si>
  <si>
    <t>Número total de centros que proveen de conexión a Internet  gratuita (bibliotecas, telecentros, puntos comunes, etc.)</t>
  </si>
  <si>
    <t>P.20</t>
  </si>
  <si>
    <t>Número total de computadoras con conexión a Internet en los puntos de acceso a internet (bibliotecas, telecentros, puntos comunes, etc.)</t>
  </si>
  <si>
    <t>P.21</t>
  </si>
  <si>
    <t>Redes wifi gratuitas y públicas</t>
  </si>
  <si>
    <t>Número total de puntos de acceso wifi proporcionados por la Administración Pública de forma gratuita para la población.</t>
  </si>
  <si>
    <t>P.22</t>
  </si>
  <si>
    <t>% de trámites con la administración municipal disponibles en línea.</t>
  </si>
  <si>
    <t>Porcentaje de trámites con la administración municipal disponibles en línea sobre el total de trámites.</t>
  </si>
  <si>
    <t xml:space="preserve">1- Información en línea sobre el servicio público. </t>
  </si>
  <si>
    <t xml:space="preserve">2 - Interacción: descarga en línea de formularios. </t>
  </si>
  <si>
    <t xml:space="preserve">3 - Interacción bilateral: permite la cumplimentación y envío de formularios, el acceso a bases de datos, etc. </t>
  </si>
  <si>
    <t>P.23</t>
  </si>
  <si>
    <t>Número de servicios, trámites o aplicaciones disponibles a través de dispositivos móviles</t>
  </si>
  <si>
    <t>Número total de servicios, trámites o aplicaciones adecuados para el acceso a través de dispositivos móviles.</t>
  </si>
  <si>
    <t>A.01</t>
  </si>
  <si>
    <t>% de usuarios de ordenador en los últimos 12 meses</t>
  </si>
  <si>
    <t>Número de individuos que han utilizado computadoras en los últimos 12 meses sobre el total de la población.</t>
  </si>
  <si>
    <t>A.02</t>
  </si>
  <si>
    <t>Usuarios de Redes Sociales</t>
  </si>
  <si>
    <t>Número total de perfiles abiertos en redes sociales (Facebook + Twitter) por habitantes de Medellín.</t>
  </si>
  <si>
    <t>A.03</t>
  </si>
  <si>
    <t>Usuarios de Internet en los últimos 12 meses</t>
  </si>
  <si>
    <t>Número de individuos que han utilizado internet en los últimos 12 meses sobre el total de la población.</t>
  </si>
  <si>
    <t>A.04</t>
  </si>
  <si>
    <t>% de individuos con acreditación TIC</t>
  </si>
  <si>
    <t xml:space="preserve">Porcentaje de individuos que han obtenido una acreditación de sus conocimientos TIC a través de cursos o exámenes oficiales </t>
  </si>
  <si>
    <t>A.05</t>
  </si>
  <si>
    <t>%  de registros en medellin.gov.co</t>
  </si>
  <si>
    <t>Número de registros efectuados en medellin.gov.co dividido por el número total de habitantes.</t>
  </si>
  <si>
    <t>A.06</t>
  </si>
  <si>
    <t>% de empleados que utilizan internet</t>
  </si>
  <si>
    <t>Porcentaje de empleados que utilizan internet en el trabajo (labores profesionales) sobre el total de empleados.</t>
  </si>
  <si>
    <t>A.07</t>
  </si>
  <si>
    <t>% de empresas que participan en actividades de comercio electrónico</t>
  </si>
  <si>
    <t>A.08</t>
  </si>
  <si>
    <t>% de empleados públicos que usan computadoras de forma rutinaria</t>
  </si>
  <si>
    <t>Porcentaje de empleados de la alcaldía de Medellín que utilizan la computadora en su labor profesional al menos una vez a la semana, sobre el total de empleados públicos.</t>
  </si>
  <si>
    <t>A.09</t>
  </si>
  <si>
    <t>% de empleados públicos que usan Internet de forma rutinaria.</t>
  </si>
  <si>
    <t>Porcentaje de empleados de la alcaldía de Medellín que utilizan la internet en su labor profesional al menos una vez a la semana, sobre el total de empleados públicos.</t>
  </si>
  <si>
    <t>A.10</t>
  </si>
  <si>
    <t>Nivel de uso del espacio web de las instituciones gubernamentales</t>
  </si>
  <si>
    <t>Número de visitas totales en los últimos 12 meses en el espacio web.</t>
  </si>
  <si>
    <t>A.11</t>
  </si>
  <si>
    <t>% de trámites ciudadanos realizados en línea</t>
  </si>
  <si>
    <t>Porcentaje de trámites realizados por la ciudadanía sobre el total de trámites realizados.</t>
  </si>
  <si>
    <t>A.12</t>
  </si>
  <si>
    <t>%  de empresas que interactúan con la Administración Pública a través de Internet.</t>
  </si>
  <si>
    <t>Porcentaje de empresas que interactúan con la Administración Pública a través de internet sobre el total de empresas.</t>
  </si>
  <si>
    <t>A.13</t>
  </si>
  <si>
    <t>% de trámites realizados en línea por empresa.</t>
  </si>
  <si>
    <t>Porcentaje de trámites realizados por las empresas sobre el total de trámites realizados.</t>
  </si>
  <si>
    <t>A.14</t>
  </si>
  <si>
    <t>Nivel de acceso y/o descarga d los servicios, trámites o aplicaciones disponibles a través de dispositivos móviles</t>
  </si>
  <si>
    <t>Número de accesos y/o descarga de los servicios, trámites o aplicaciones mediante dispositivos móviles.</t>
  </si>
  <si>
    <t>A.15</t>
  </si>
  <si>
    <t>Número de usuarios de centros o terminales de acceso a internet gratuitos.</t>
  </si>
  <si>
    <t>Número total de usuarios de centros o terminales de acceso a internet gratuitos</t>
  </si>
  <si>
    <t>A.16</t>
  </si>
  <si>
    <t>Nivel de uso de terminales de acceso a internet gratuito.</t>
  </si>
  <si>
    <t>Número total de usos de terminales de acceso a internet gratuito</t>
  </si>
  <si>
    <t>A.17</t>
  </si>
  <si>
    <t>Nivel de uso de puntos wifi de acceso gratuito a internet.</t>
  </si>
  <si>
    <t>Número total de accesos a internet a través de puntos wifi municipales gratuitos.</t>
  </si>
  <si>
    <t>Número de contenidos digitales elaborados por la Administración Pública.</t>
  </si>
  <si>
    <t>Número total de contenidos digitales elaborados por la Administración Pública.</t>
  </si>
  <si>
    <t>Número de contenidos digitales elaborados por la población medellinense compartidos en espacios públicos.</t>
  </si>
  <si>
    <t>Número total de contenidos digitales elaborados por la población medellinense compartidos en los portales oficiales.</t>
  </si>
  <si>
    <t>Indicador actual</t>
  </si>
  <si>
    <r>
      <t xml:space="preserve">Desagregación: </t>
    </r>
    <r>
      <rPr>
        <sz val="10"/>
        <color indexed="8"/>
        <rFont val="Calibri"/>
        <family val="2"/>
      </rPr>
      <t>entorno rural / urbano</t>
    </r>
  </si>
  <si>
    <r>
      <t xml:space="preserve">Desagregación: </t>
    </r>
    <r>
      <rPr>
        <sz val="10"/>
        <color indexed="8"/>
        <rFont val="Calibri"/>
        <family val="2"/>
      </rPr>
      <t>tamaño de la empresa.</t>
    </r>
  </si>
  <si>
    <r>
      <t>Porcentaje de</t>
    </r>
    <r>
      <rPr>
        <sz val="10"/>
        <color indexed="8"/>
        <rFont val="Calibri"/>
        <family val="2"/>
      </rPr>
      <t xml:space="preserve"> empresas que realizan compras y/o ventas en línea sobre el total de empresas.</t>
    </r>
  </si>
  <si>
    <r>
      <t xml:space="preserve">Desagregación: </t>
    </r>
    <r>
      <rPr>
        <sz val="10"/>
        <color indexed="8"/>
        <rFont val="Calibri"/>
        <family val="2"/>
      </rPr>
      <t>tamaño de la empresa y sector.</t>
    </r>
  </si>
  <si>
    <r>
      <t xml:space="preserve">Desagregación: </t>
    </r>
    <r>
      <rPr>
        <sz val="10"/>
        <color indexed="8"/>
        <rFont val="Calibri"/>
        <family val="2"/>
      </rPr>
      <t>nivel de sofisticación</t>
    </r>
  </si>
  <si>
    <t>Salud</t>
  </si>
  <si>
    <t>Emprendimiento</t>
  </si>
  <si>
    <t>Turismo</t>
  </si>
  <si>
    <t>Seguridad</t>
  </si>
  <si>
    <t>Cultura</t>
  </si>
  <si>
    <t>Innovacion</t>
  </si>
  <si>
    <t>Comunidades</t>
  </si>
  <si>
    <t>Prevención</t>
  </si>
  <si>
    <t>Contenidos</t>
  </si>
  <si>
    <t>Participacion</t>
  </si>
  <si>
    <t>Movilidad</t>
  </si>
  <si>
    <t>Total Ejes</t>
  </si>
  <si>
    <t>Dato</t>
  </si>
  <si>
    <t>Ranking Motorola, Metrosalud</t>
  </si>
  <si>
    <t>Ranking Motorola</t>
  </si>
  <si>
    <t>Metrosalud</t>
  </si>
  <si>
    <t> Ranking Motorola</t>
  </si>
  <si>
    <t>Ranking motorola </t>
  </si>
  <si>
    <t> 100%</t>
  </si>
  <si>
    <r>
      <t>Desagregación</t>
    </r>
    <r>
      <rPr>
        <sz val="10"/>
        <color indexed="8"/>
        <rFont val="Calibri"/>
        <family val="2"/>
      </rPr>
      <t xml:space="preserve"> por tipo de conexión y ámbito temático.</t>
    </r>
  </si>
  <si>
    <r>
      <t>Desagregación</t>
    </r>
    <r>
      <rPr>
        <sz val="10"/>
        <color indexed="8"/>
        <rFont val="Calibri"/>
        <family val="2"/>
      </rPr>
      <t xml:space="preserve"> por ámbito temático.</t>
    </r>
  </si>
  <si>
    <t>Medellin Digital</t>
  </si>
  <si>
    <t> Medellin Digital</t>
  </si>
  <si>
    <t>Número total de servicios, trámites o aplicacione sadecuados para el acceso a través de dispositivos móviles.</t>
  </si>
  <si>
    <t>Cultura e </t>
  </si>
  <si>
    <t>Desagregación por tamaño de la empresa y sector.</t>
  </si>
  <si>
    <t>Desagregación por tipo de conexión.</t>
  </si>
  <si>
    <t>Desagregación: tamaño de la empresa</t>
  </si>
  <si>
    <t xml:space="preserve">%  de empresas con presencia web </t>
  </si>
  <si>
    <t> Medellin.travel</t>
  </si>
  <si>
    <r>
      <t>Número total de instituciones gubernamentales abonadas a internet dividido por el total de instituciones gubernamentales.</t>
    </r>
    <r>
      <rPr>
        <i/>
        <sz val="10"/>
        <color indexed="8"/>
        <rFont val="Calibri"/>
        <family val="2"/>
      </rPr>
      <t xml:space="preserve"> Desagregación</t>
    </r>
    <r>
      <rPr>
        <sz val="10"/>
        <color indexed="8"/>
        <rFont val="Calibri"/>
        <family val="2"/>
      </rPr>
      <t xml:space="preserve"> por tipo de conexión y ámbito temático.</t>
    </r>
  </si>
  <si>
    <r>
      <t>Número total de instituciones gubernamentales con LAN dividido por el total de instituciones gubernamentales.</t>
    </r>
    <r>
      <rPr>
        <i/>
        <sz val="10"/>
        <color indexed="8"/>
        <rFont val="Calibri"/>
        <family val="2"/>
      </rPr>
      <t xml:space="preserve"> Desagregación</t>
    </r>
    <r>
      <rPr>
        <sz val="10"/>
        <color indexed="8"/>
        <rFont val="Calibri"/>
        <family val="2"/>
      </rPr>
      <t xml:space="preserve"> por ámbito temático.</t>
    </r>
  </si>
  <si>
    <r>
      <t>Número total de instituciones gubernamentales con INTRANET dividido por el total de instituciones gubernamentales.</t>
    </r>
    <r>
      <rPr>
        <i/>
        <sz val="10"/>
        <color indexed="8"/>
        <rFont val="Calibri"/>
        <family val="2"/>
      </rPr>
      <t xml:space="preserve"> Desagregación</t>
    </r>
    <r>
      <rPr>
        <sz val="10"/>
        <color indexed="8"/>
        <rFont val="Calibri"/>
        <family val="2"/>
      </rPr>
      <t xml:space="preserve"> por ámbito temático.</t>
    </r>
  </si>
  <si>
    <r>
      <t>Número total de instituciones gubernamentales que poseen presencia web (sitio web propio o perfil en redes sociales) con información relativa al servicio de elaboración propia sobre el total de empresas.</t>
    </r>
    <r>
      <rPr>
        <i/>
        <sz val="10"/>
        <color indexed="8"/>
        <rFont val="Calibri"/>
        <family val="2"/>
      </rPr>
      <t xml:space="preserve"> </t>
    </r>
  </si>
  <si>
    <r>
      <t>Número total de datos abiertos que se han publicado para su consulta o reutilización.</t>
    </r>
    <r>
      <rPr>
        <i/>
        <sz val="10"/>
        <color indexed="8"/>
        <rFont val="Calibri"/>
        <family val="2"/>
      </rPr>
      <t xml:space="preserve"> Desagregación</t>
    </r>
    <r>
      <rPr>
        <sz val="10"/>
        <color indexed="8"/>
        <rFont val="Calibri"/>
        <family val="2"/>
      </rPr>
      <t xml:space="preserve"> por ámbito temático.</t>
    </r>
  </si>
  <si>
    <t>SST</t>
  </si>
  <si>
    <t> 21</t>
  </si>
  <si>
    <r>
      <t xml:space="preserve">Desagregación: </t>
    </r>
    <r>
      <rPr>
        <sz val="10"/>
        <color indexed="8"/>
        <rFont val="Calibri"/>
        <family val="2"/>
      </rPr>
      <t>por ámbito temático y nivel de sofisticación del servicio:</t>
    </r>
  </si>
  <si>
    <t xml:space="preserve">4 - Transacción: permite la formalización y entrega de formularios, con acuse de recibo de la Administración, y permite el pago del servicio, en su caso. </t>
  </si>
  <si>
    <r>
      <t>Número total de servicios, trámites o aplicaciones adecuados para el acceso a través de dispositivos móviles.</t>
    </r>
    <r>
      <rPr>
        <i/>
        <sz val="10"/>
        <color indexed="8"/>
        <rFont val="Calibri"/>
        <family val="2"/>
      </rPr>
      <t xml:space="preserve"> </t>
    </r>
  </si>
  <si>
    <t>Desagregación: formato y ámbito temático.</t>
  </si>
  <si>
    <r>
      <t>Porcentaje de trámites realizados por la ciudadanía sobre el total de trámites realizados.</t>
    </r>
    <r>
      <rPr>
        <i/>
        <sz val="10"/>
        <color indexed="8"/>
        <rFont val="Calibri"/>
        <family val="2"/>
      </rPr>
      <t xml:space="preserve"> </t>
    </r>
  </si>
  <si>
    <r>
      <t>Porcentaje de empresas que interactúan con la Administración Pública a través de internet sobre el total de empresas.</t>
    </r>
    <r>
      <rPr>
        <i/>
        <sz val="10"/>
        <color indexed="8"/>
        <rFont val="Calibri"/>
        <family val="2"/>
      </rPr>
      <t xml:space="preserve"> Desagregación: </t>
    </r>
    <r>
      <rPr>
        <sz val="10"/>
        <color indexed="8"/>
        <rFont val="Calibri"/>
        <family val="2"/>
      </rPr>
      <t>tamaño de la empresa y sector.</t>
    </r>
  </si>
  <si>
    <r>
      <t>Porcentaje de trámites realizados por las empresas sobre el total de trámites realizados.</t>
    </r>
    <r>
      <rPr>
        <i/>
        <sz val="10"/>
        <color indexed="8"/>
        <rFont val="Calibri"/>
        <family val="2"/>
      </rPr>
      <t xml:space="preserve"> Desagregación: </t>
    </r>
    <r>
      <rPr>
        <sz val="10"/>
        <color indexed="8"/>
        <rFont val="Calibri"/>
        <family val="2"/>
      </rPr>
      <t>nivel de sofisticación</t>
    </r>
  </si>
  <si>
    <t>[datos concretos de ámbito temático] Número total de instituciones gubernamentales abonadas a internet dividido por el total de instituciones gubernamentales.</t>
  </si>
  <si>
    <t>ESU – 4Megas</t>
  </si>
  <si>
    <t>ESU</t>
  </si>
  <si>
    <t>[datos concretos de ámbito temático] Número total de instituciones gubernamentales con LAN dividido por el total de instituciones gubernamentales.</t>
  </si>
  <si>
    <t>Desagregación por ámbito temático.</t>
  </si>
  <si>
    <t xml:space="preserve">%  de instituciones gubernamentales con INTRANET </t>
  </si>
  <si>
    <t>[datos concretos de ámbito temático] Número total de instituciones gubernamentales con INTRANET dividido por el total de instituciones gubernamentales.</t>
  </si>
  <si>
    <t xml:space="preserve">Número de instituciones gubernamentales con presencia web </t>
  </si>
  <si>
    <t>[datos concretos de ámbito temático] Número total de instituciones gubernamentales que poseen presencia web (sitio web propio o perfil en redes sociales) con información relativa al servicio de elaboración propia sobre el total de empresas.</t>
  </si>
  <si>
    <t xml:space="preserve">Número de catálogos de datos abiertos publicados </t>
  </si>
  <si>
    <t>[datos concretos de ámbito temático] Número total de datos abiertos que se han publicado para su consulta o reutilización.</t>
  </si>
  <si>
    <t xml:space="preserve">Número de servicios, trámites o aplicaciones disponibles a través de dispositivos móviles </t>
  </si>
  <si>
    <t>[datos concretos de ámbito temático] Número total de servicios, trámites o aplicaciones adecuados para el acceso a través de dispositivos móviles.</t>
  </si>
  <si>
    <t xml:space="preserve">% de empleados públicos que usan computadoras de forma rutinaria </t>
  </si>
  <si>
    <t>[datos concretos de ámbito temático] Porcentaje de empleados de la alcaldía de Medellín que utilizan la computadora en su labor profesional al menos una vez a la semana, sobre el total de empleados públicos.</t>
  </si>
  <si>
    <t>[datos concretos de ámbito temático] Porcentaje de empleados de la alcaldía de Medellín que utilizan la internet en su labor profesional al menos una vez a la semana, sobre el total de empleados públicos.</t>
  </si>
  <si>
    <t>[datos concretos de ámbito temático] Número de visitas totales en los últimos 12 meses en el espacio web.</t>
  </si>
  <si>
    <t xml:space="preserve">% de trámites ciudadanos realizados en línea </t>
  </si>
  <si>
    <t>[datos concretos de ámbito temático] Porcentaje de trámites realizados por la ciudadanía sobre el total de trámites realizados.</t>
  </si>
  <si>
    <t>Desagregación: nivel de sofisticación</t>
  </si>
  <si>
    <t>[datos concretos de ámbito temático] Número de accesos y/o descarga de los servicios, trámites o aplicaciones mediante dispositivos móviles.</t>
  </si>
  <si>
    <t>Alcaldía de Medellin   </t>
  </si>
  <si>
    <t>Alcaldia de Medellin</t>
  </si>
  <si>
    <t> Red de Bibliotecas y Secretaria de cultura</t>
  </si>
  <si>
    <t xml:space="preserve"> Red de Bibliotecas </t>
  </si>
  <si>
    <t> Alcaldía de Medellin</t>
  </si>
  <si>
    <t>Subsecretaría de TI </t>
  </si>
  <si>
    <t> AAPP</t>
  </si>
  <si>
    <t xml:space="preserve"> P.15</t>
  </si>
  <si>
    <t>Ranking Motorola </t>
  </si>
  <si>
    <t> Subsecretaría de TI </t>
  </si>
  <si>
    <t>AAPP </t>
  </si>
  <si>
    <t>Número de centros de acceso público a Internet</t>
  </si>
  <si>
    <t> Postulación AHCIET, actualización Makaia</t>
  </si>
  <si>
    <t>Postulación AHCIET </t>
  </si>
  <si>
    <t> Postulación AHCIET </t>
  </si>
  <si>
    <t>Subsecretaria de TI</t>
  </si>
  <si>
    <t>Solo noticias de la ciudad a través de m.medellin.co</t>
  </si>
  <si>
    <t> Subsecretaría de TI</t>
  </si>
  <si>
    <t>Formulario AHCIET </t>
  </si>
  <si>
    <t>Consulta de la encuesta del SISBEN-323.126</t>
  </si>
  <si>
    <t>Selección abreviada-80.281</t>
  </si>
  <si>
    <t>Formulario declare y pague-55.413</t>
  </si>
  <si>
    <t>Pago de Impuestos-48.235</t>
  </si>
  <si>
    <t>Consulta afiliación Salud-13.354</t>
  </si>
  <si>
    <t> SIMPAD</t>
  </si>
  <si>
    <t> SIMPAD Y SIATA</t>
  </si>
  <si>
    <t> SIATA-40 visitas al dia en clima normal, 200 visitas en lluvia</t>
  </si>
  <si>
    <t>SIATA </t>
  </si>
  <si>
    <t>P-19</t>
  </si>
  <si>
    <t>Número total de centros que proveen de conexión a Internet   (bibliotecas, telecentros, puntos comunes, etc.)</t>
  </si>
  <si>
    <t>Porcentaje de individuos que han obtenido una acreditación de sus conocimientos TIC a través de cursos o exámenes oficiales[1]</t>
  </si>
  <si>
    <t>Número de usuarios de centros o terminales de acceso público internet.</t>
  </si>
  <si>
    <t>Nivel de uso de terminales de acceso público a internet.</t>
  </si>
  <si>
    <t>Secretaria de Transito</t>
  </si>
  <si>
    <t>Secretaria de transito, Metro de Medellin</t>
  </si>
  <si>
    <t>Secretaria de transito</t>
  </si>
  <si>
    <t>No han desarrollado aplicaciones pero tienen una cuenta de Twitter muy activa @sttmed con mas de 13,000 followers donde hablan de prevención, estado de vías, etc.</t>
  </si>
  <si>
    <t>Secretaria de transito y Metro de Medellin</t>
  </si>
  <si>
    <t>(Instituciones de salud pública con banda ancha, son 51 sedes de Metrosalud) -  con un total de 1240 Computadores)</t>
  </si>
  <si>
    <t>(Instituciones de Salud Publica)</t>
  </si>
  <si>
    <t>(Metrosalud)</t>
  </si>
  <si>
    <t xml:space="preserve"> 0 </t>
  </si>
  <si>
    <t>Cedezos (8 con sede propia, 3 en casa de gobierno, 2 puntos de atención)</t>
  </si>
  <si>
    <t>(La Sub-secretaría de Turismo)</t>
  </si>
  <si>
    <t>(La Sub-secretaría de Turismo que se conecta con la de la Alcaldía y tiene wifi también)</t>
  </si>
  <si>
    <t xml:space="preserve"> 10 </t>
  </si>
  <si>
    <t>kioscos con información turística</t>
  </si>
  <si>
    <t>(ESU)</t>
  </si>
  <si>
    <t>(Secretaria de cultura ciudadana)</t>
  </si>
  <si>
    <t>(a través de SMS se anuncian convocatorias, eventos y servicios bibliotecas ríos como: reserva disponible, reserva prestada a otro usuario, tiempo de devolver libro)</t>
  </si>
  <si>
    <t>(De las Bibliotecas)</t>
  </si>
  <si>
    <t>100% </t>
  </si>
  <si>
    <t>1 (Alcaldía)-25(entidades descentralizadas) Todas deben tenerla porque el decreto 1151 de 2008 de gobierno en línea lo exige</t>
  </si>
  <si>
    <t>( SIMPAD Y SIATA)</t>
  </si>
  <si>
    <t>(SIMPAD y SIATA)</t>
  </si>
  <si>
    <t>(No tienen aplicaciones para dispositivos) – tienen una cuenta de Twitter my activa @XXX</t>
  </si>
  <si>
    <t>(No tienen aplicaciones para dispositivos móviles)  - cuenta de Twiiter @siatamedellin con 1,255 seguidores</t>
  </si>
  <si>
    <t xml:space="preserve"> (2 - Secretaria de transito, Metro de Medellin)</t>
  </si>
  <si>
    <t>(2 - (Secretaria de transito, Metro de Medellin)</t>
  </si>
  <si>
    <t>(2 - Secretaria de transito-Alcaldía de Med, Metro de Medellin)</t>
  </si>
  <si>
    <t xml:space="preserve"> (Secretaria de Transito, Metro de Medellín)</t>
  </si>
  <si>
    <t>P.24</t>
  </si>
  <si>
    <t>P.25</t>
  </si>
  <si>
    <t>1(Secretaria de cultura ciudadana)</t>
  </si>
  <si>
    <t>(no hay tramites)</t>
  </si>
  <si>
    <t xml:space="preserve"> </t>
  </si>
  <si>
    <t>en los 8 Cedezos intervenidos</t>
  </si>
  <si>
    <t xml:space="preserve"> Cedezos</t>
  </si>
  <si>
    <t>Indicadores Específicos</t>
  </si>
  <si>
    <t>P.26</t>
  </si>
  <si>
    <t>Nivel de implantación de sistemas de telesalud.</t>
  </si>
  <si>
    <t>Número de especialidades médicas que prestan servicios de telesalud: consulta, diagnóstico por imagen, atención remota, etc.</t>
  </si>
  <si>
    <t>A.20</t>
  </si>
  <si>
    <t>Número de usos de sistemas de telesalud.</t>
  </si>
  <si>
    <t>Número total de usos de servicios de telesalud.</t>
  </si>
  <si>
    <t> UNE</t>
  </si>
  <si>
    <t>A.21</t>
  </si>
  <si>
    <t>% de historias clínicas digitales.</t>
  </si>
  <si>
    <t>Número de historias clínicas digitales o Historias Clínicas Unificadas por el total de historias clínicas.</t>
  </si>
  <si>
    <t>Ranking motorola</t>
  </si>
  <si>
    <t>P.27</t>
  </si>
  <si>
    <t>Número de cursos relacionados con salud impartidos en modalidad de elearning, blended learning o mlearning</t>
  </si>
  <si>
    <t>Número total de cursos impartidos por colectivo destinatario.</t>
  </si>
  <si>
    <t>Metrosalud </t>
  </si>
  <si>
    <t>A.22</t>
  </si>
  <si>
    <t>Número de personas participantes en cursos relacionados con salud impartidos en modalidad de elearning, blended learning o mlearning</t>
  </si>
  <si>
    <t>Número total de personas formadas por colectivo destinatario.</t>
  </si>
  <si>
    <t>Número de nuevas empresas del sector TIC</t>
  </si>
  <si>
    <t>Número total de nuevas empresas creadas en los últimos 12 meses en el sector TIC.</t>
  </si>
  <si>
    <t>Número de centros de acceso gratuito a Internet para empresa o emprendedores.</t>
  </si>
  <si>
    <t>Número total de centros que proveen de conexión a Internet gratuita destinados exclusiva o principalmente a profesionales y/o emprendedores.</t>
  </si>
  <si>
    <t>Número de usos de centros de acceso gratuito a Internet por profesionales y/o emprendedores.</t>
  </si>
  <si>
    <t>Número total de accesos y utilización de centros de acceso gratuito a Internet (específicos o generales) realizados por profesionales o emprendedores con finalidad profesional.</t>
  </si>
  <si>
    <t>Medellín Digital</t>
  </si>
  <si>
    <t>(128 Empresas vinculadas a medellin.travel)</t>
  </si>
  <si>
    <t>la SST usa la de la Alcaldía</t>
  </si>
  <si>
    <t xml:space="preserve">en el 2011 elaborados por medellin.travel (entre los que cuentan con la Guia y cinco multisitios) </t>
  </si>
  <si>
    <t>Bureau</t>
  </si>
  <si>
    <t> Bureau y SST</t>
  </si>
  <si>
    <t>( Bureau y Subsecretaria de Turismo)</t>
  </si>
  <si>
    <r>
      <t> </t>
    </r>
    <r>
      <rPr>
        <sz val="10"/>
        <color indexed="8"/>
        <rFont val="Calibri"/>
        <family val="2"/>
      </rPr>
      <t>0</t>
    </r>
  </si>
  <si>
    <t>P.28</t>
  </si>
  <si>
    <t>Número de lugares de interés turístico y patrimonio cultural geoposicionados en mapas interactivos</t>
  </si>
  <si>
    <t>Número total de lugares de interés turístico (museos, archivos…) y de patrimonio cultural</t>
  </si>
  <si>
    <t>A.23</t>
  </si>
  <si>
    <t>Número de consultas de mapas interactivos con información turística</t>
  </si>
  <si>
    <t>Número total de accesos a los mapas.</t>
  </si>
  <si>
    <t>Indicadores específicos</t>
  </si>
  <si>
    <t>A.18</t>
  </si>
  <si>
    <t>Nivel de uso efectivo del NUSE 123</t>
  </si>
  <si>
    <r>
      <t>% de llamadas recibidas correspondientes a emergencias o asuntos de seguridad reales, excluyendo usos inadecuados sobre el total de llamadas</t>
    </r>
    <r>
      <rPr>
        <sz val="10"/>
        <color rgb="FF000000"/>
        <rFont val="Calibri"/>
        <family val="2"/>
        <scheme val="minor"/>
      </rPr>
      <t xml:space="preserve"> recibidas en los últimos 12 meses</t>
    </r>
  </si>
  <si>
    <t>ESU (Empresa de Seguridad Urbana)</t>
  </si>
  <si>
    <t>P.29</t>
  </si>
  <si>
    <t>% de entidades de seguridad que comparten sus bases de datos</t>
  </si>
  <si>
    <t>Porcentaje de entidades relacionadas con la seguridad que comparten bases de datos sobre el total de entidades relacionadas con la seguridad.</t>
  </si>
  <si>
    <t>P.30</t>
  </si>
  <si>
    <t>Nivel de implantación de sistemas de teleasistencia en materia de seguridad.</t>
  </si>
  <si>
    <t>Número de servicios de teleasistencia.</t>
  </si>
  <si>
    <t>Número de usos de sistemas de teleasistencia.</t>
  </si>
  <si>
    <t>Número total de usos de servicios de teleasistencia.</t>
  </si>
  <si>
    <t>No existe el dato</t>
  </si>
  <si>
    <t>(Secretaria de cultura ciudadana, 28 bibliotecas y centros de documentación)</t>
  </si>
  <si>
    <t>Sistema de Bibliotecas</t>
  </si>
  <si>
    <t>Número de lugares de interés turístico y patrimonio cultural geoposicionados en mapas interactivos.</t>
  </si>
  <si>
    <t>P.31</t>
  </si>
  <si>
    <t>% de archivos digitales o digitalizados en centros culturales públicos.</t>
  </si>
  <si>
    <t>Porcentaje de archivos digitalizados sobre el total de ítems en bibliotecas públicas, museos, archivo nacional etc.</t>
  </si>
  <si>
    <t> Informe Premio ATLA, archivo Historico</t>
  </si>
  <si>
    <t>A.25</t>
  </si>
  <si>
    <t>Número de acceso a archivos digitales o digitalizados en centros culturales públicos.</t>
  </si>
  <si>
    <t>Número total de accesos a archivos digitalizados sobre el total de ítems en bibliotecas públicas, museos, archivo nacional etc.</t>
  </si>
  <si>
    <t> Red de Bibliotecas</t>
  </si>
  <si>
    <t>(se validó con Subsecretaria de Tecnologia)</t>
  </si>
  <si>
    <t>Los mas usados:</t>
  </si>
  <si>
    <t>Nivel de acceso y/o descarga de los servicios, trámites o aplicaciones disponibles a través de dispositivos móviles</t>
  </si>
  <si>
    <t>A.19</t>
  </si>
  <si>
    <t>Número de comunicaciones a la ciudadanía a través de servicios móviles</t>
  </si>
  <si>
    <t>Número total de comunicaciones (alertas de apertura de procesos o trámites, por ejemplo) emitidas por la Administración Pública a través de SMS o MMS</t>
  </si>
  <si>
    <t>P.32</t>
  </si>
  <si>
    <t>Número de certificados digitales emitidos.</t>
  </si>
  <si>
    <t>Número total de certificados digitales emitidos por tipo de certificación:</t>
  </si>
  <si>
    <t> Certicámaras</t>
  </si>
  <si>
    <t>1. Persona natural.</t>
  </si>
  <si>
    <t>2. Persona jurídica.</t>
  </si>
  <si>
    <t>3. Profesional Titulado</t>
  </si>
  <si>
    <t>4. Representante Legal</t>
  </si>
  <si>
    <t>5. Función Pública</t>
  </si>
  <si>
    <t>(SIMPAD-la misma de la de la Alcaldía)</t>
  </si>
  <si>
    <t>SIMPAD Y SIATA</t>
  </si>
  <si>
    <t>P.33</t>
  </si>
  <si>
    <t>Nivel de implantación de sistemas TIC de alerta a la población</t>
  </si>
  <si>
    <t>Número de sistemas TIC de alerta a la población implantados</t>
  </si>
  <si>
    <r>
      <t>Número total de instituciones gubernamentales con INTRANET dividido por el total de instituciones gubernamentales.</t>
    </r>
    <r>
      <rPr>
        <i/>
        <sz val="10"/>
        <color rgb="FF000000"/>
        <rFont val="Calibri"/>
        <family val="2"/>
        <scheme val="minor"/>
      </rPr>
      <t xml:space="preserve"> </t>
    </r>
  </si>
  <si>
    <r>
      <t>Desagregación</t>
    </r>
    <r>
      <rPr>
        <sz val="10"/>
        <color rgb="FF000000"/>
        <rFont val="Calibri"/>
        <family val="2"/>
        <scheme val="minor"/>
      </rPr>
      <t xml:space="preserve"> por ámbito temático.</t>
    </r>
  </si>
  <si>
    <r>
      <t>Número total de instituciones gubernamentales que poseen presencia web (sitio web propio o perfil en redes sociales) con información relativa al servicio de elaboración propia sobre el total de empresas.</t>
    </r>
    <r>
      <rPr>
        <i/>
        <sz val="10"/>
        <color rgb="FF000000"/>
        <rFont val="Calibri"/>
        <family val="2"/>
        <scheme val="minor"/>
      </rPr>
      <t xml:space="preserve"> </t>
    </r>
  </si>
  <si>
    <r>
      <t>Número total de datos abiertos que se han publicado para su consulta o reutilización.</t>
    </r>
    <r>
      <rPr>
        <i/>
        <sz val="10"/>
        <color rgb="FF000000"/>
        <rFont val="Calibri"/>
        <family val="2"/>
        <scheme val="minor"/>
      </rPr>
      <t xml:space="preserve"> </t>
    </r>
  </si>
  <si>
    <r>
      <t>Número total de servicios, trámites o aplicaciones adecuados para el acceso a través de dispositivos móviles.</t>
    </r>
    <r>
      <rPr>
        <i/>
        <sz val="10"/>
        <color rgb="FF000000"/>
        <rFont val="Calibri"/>
        <family val="2"/>
        <scheme val="minor"/>
      </rPr>
      <t xml:space="preserve"> </t>
    </r>
  </si>
  <si>
    <t>UNE, Fundación EPM, Comfenalco, Comfama</t>
  </si>
  <si>
    <t>Secretaría de Desarrollo Social, Fundación EPM, Comfenalco y Comfama</t>
  </si>
  <si>
    <t xml:space="preserve">En 2010:
1343 en telecentros
En 2011:
718 en telecentros, Punto Comun desde 2007 hasta la fecha: 5.131, 249.255 en salas TIC de Comfama (2011)
</t>
  </si>
  <si>
    <t>A.26</t>
  </si>
  <si>
    <t>Número de empleados públicos que participan en comunidades virtuales internas / privadas.</t>
  </si>
  <si>
    <t>Número total de empleados públicos.</t>
  </si>
  <si>
    <t>A.27</t>
  </si>
  <si>
    <t>Número de espacios públicos virtuales destinados a la colaboración entre comunidades.</t>
  </si>
  <si>
    <t>Número total de espacios públicos destinados a la colaboración entre comunidades (sector profesional, lugar de residencia, interés personal, etc.)</t>
  </si>
  <si>
    <t>A.28</t>
  </si>
  <si>
    <t>Número de perfiles registrados en los espacios públicos virtuales destinados a la colaboración entre comunidades.</t>
  </si>
  <si>
    <t>Número total de perfiles registrados por tipo de comunidad.</t>
  </si>
  <si>
    <t>A.33</t>
  </si>
  <si>
    <t>Número de comunidades organizadas para la gestión de centros de acceso público a internet.</t>
  </si>
  <si>
    <t>Número total de comunidades.</t>
  </si>
  <si>
    <t>UNE</t>
  </si>
  <si>
    <t>P.36</t>
  </si>
  <si>
    <t xml:space="preserve">%  de comunidades  con presencia web </t>
  </si>
  <si>
    <t>Porcentaje de (ONG, entidades sin ánimo de lucro, juntas vecinales…) que poseen presencia web (sitio web propio o perfil en redes sociales) con información corporativa de elaboración propia sobre el total de comunidades.</t>
  </si>
  <si>
    <t>FAONG</t>
  </si>
  <si>
    <t>P.37</t>
  </si>
  <si>
    <t>% de comunidades con computadoras</t>
  </si>
  <si>
    <t>Número de comunidades (ONG, entidades sin ánimo de lucro, juntas vecinales…)  que poseen computadoras por cada 100 comunidades.</t>
  </si>
  <si>
    <t>P.38</t>
  </si>
  <si>
    <t>Número total de (ONG, entidades sin ánimo de lucro, juntas vecinales…) abonadas a internet dividido por el total de comunidades</t>
  </si>
  <si>
    <t>Informe Premio ATLA, archivo Histórico</t>
  </si>
  <si>
    <t>A.29</t>
  </si>
  <si>
    <t>Número de accesos y/o descargas de contenidos digitales elaborados por la Administración Pública.</t>
  </si>
  <si>
    <t>Número total de accesos contenidos digitales elaborados por la Administración Pública.</t>
  </si>
  <si>
    <t>Número de accesos y/o descargas de contenidos digitales elaborados por la población.</t>
  </si>
  <si>
    <t>Número total de accesos o descargas de contenidos digitales elaborados por la población.</t>
  </si>
  <si>
    <t>(10% (sobre un total de 950.000 documentos en el archivo histórico) 3,7% imágenes digitalizadas (de un total de 1.600.000))</t>
  </si>
  <si>
    <t xml:space="preserve">prestamos hasta la fecha de libros electrónicos, Nota: imágenes y archivos digitalizados no cuentan con estadísticas </t>
  </si>
  <si>
    <t xml:space="preserve">(6.612 en la Mediateca MD 281  ediciones editoriales  en total en todos los portales[1]) </t>
  </si>
  <si>
    <r>
      <t>Número total de contenidos digitales elaborados por la Administración Pública</t>
    </r>
    <r>
      <rPr>
        <sz val="10"/>
        <color theme="1"/>
        <rFont val="Calibri"/>
        <family val="2"/>
        <scheme val="minor"/>
      </rPr>
      <t> </t>
    </r>
    <r>
      <rPr>
        <sz val="10"/>
        <color rgb="FF000000"/>
        <rFont val="Calibri"/>
        <family val="2"/>
        <scheme val="minor"/>
      </rPr>
      <t>.</t>
    </r>
  </si>
  <si>
    <r>
      <t xml:space="preserve">Desagregación: </t>
    </r>
    <r>
      <rPr>
        <sz val="10"/>
        <color rgb="FF000000"/>
        <rFont val="Calibri"/>
        <family val="2"/>
        <scheme val="minor"/>
      </rPr>
      <t>formato y ámbito temático.</t>
    </r>
  </si>
  <si>
    <r>
      <t> </t>
    </r>
    <r>
      <rPr>
        <sz val="10"/>
        <color theme="1"/>
        <rFont val="Calibri"/>
        <family val="2"/>
        <scheme val="minor"/>
      </rPr>
      <t>Medellin Digital</t>
    </r>
  </si>
  <si>
    <t>Ciudadanos con correo de ciudad</t>
  </si>
  <si>
    <t>Cantidad de ciudadanos con correo de ciudad @medellin.co</t>
  </si>
  <si>
    <t>Usuarios registrados a 31 de oc 11</t>
  </si>
  <si>
    <r>
      <t>Número total de instituciones gubernamentales abonadas a internet dividido por el total de instituciones gubernamentales.</t>
    </r>
    <r>
      <rPr>
        <i/>
        <sz val="10"/>
        <color rgb="FF000000"/>
        <rFont val="Calibri"/>
        <family val="2"/>
        <scheme val="minor"/>
      </rPr>
      <t xml:space="preserve"> </t>
    </r>
  </si>
  <si>
    <r>
      <t>Desagregación</t>
    </r>
    <r>
      <rPr>
        <sz val="10"/>
        <color rgb="FF000000"/>
        <rFont val="Calibri"/>
        <family val="2"/>
        <scheme val="minor"/>
      </rPr>
      <t xml:space="preserve"> por tipo de conexión y ámbito temático.</t>
    </r>
  </si>
  <si>
    <r>
      <t>Número total de instituciones gubernamentales con LAN dividido por el total de instituciones gubernamentales.</t>
    </r>
    <r>
      <rPr>
        <i/>
        <sz val="10"/>
        <color rgb="FF000000"/>
        <rFont val="Calibri"/>
        <family val="2"/>
        <scheme val="minor"/>
      </rPr>
      <t xml:space="preserve"> </t>
    </r>
  </si>
  <si>
    <t> Ruta N</t>
  </si>
  <si>
    <t>Ruta N</t>
  </si>
  <si>
    <r>
      <t>Porcentaje de trámites realizados por la ciudadanía sobre el total de trámites realizados.</t>
    </r>
    <r>
      <rPr>
        <i/>
        <sz val="10"/>
        <color rgb="FF000000"/>
        <rFont val="Calibri"/>
        <family val="2"/>
        <scheme val="minor"/>
      </rPr>
      <t xml:space="preserve"> </t>
    </r>
  </si>
  <si>
    <r>
      <t xml:space="preserve">Desagregación: </t>
    </r>
    <r>
      <rPr>
        <sz val="10"/>
        <color rgb="FF000000"/>
        <rFont val="Calibri"/>
        <family val="2"/>
        <scheme val="minor"/>
      </rPr>
      <t>nivel de sofisticación</t>
    </r>
  </si>
  <si>
    <r>
      <t>Porcentaje de empresas que interactúan con la Administración Pública a través de internet sobre el total de empresas.</t>
    </r>
    <r>
      <rPr>
        <i/>
        <sz val="10"/>
        <color rgb="FF000000"/>
        <rFont val="Calibri"/>
        <family val="2"/>
        <scheme val="minor"/>
      </rPr>
      <t xml:space="preserve"> </t>
    </r>
  </si>
  <si>
    <r>
      <t xml:space="preserve">Desagregación: </t>
    </r>
    <r>
      <rPr>
        <sz val="10"/>
        <color rgb="FF000000"/>
        <rFont val="Calibri"/>
        <family val="2"/>
        <scheme val="minor"/>
      </rPr>
      <t>tamaño de la empresa y sector.</t>
    </r>
  </si>
  <si>
    <r>
      <t>Porcentaje de trámites realizados por las empresas sobre el total de trámites realizados.</t>
    </r>
    <r>
      <rPr>
        <i/>
        <sz val="10"/>
        <color rgb="FF000000"/>
        <rFont val="Calibri"/>
        <family val="2"/>
        <scheme val="minor"/>
      </rPr>
      <t xml:space="preserve"> </t>
    </r>
  </si>
  <si>
    <t>(Alcaldía de Medellín , Medellín Digital, Ruta N)</t>
  </si>
  <si>
    <t>(Alcaldía, Medellín Digital  Ruta N)</t>
  </si>
  <si>
    <t>(Complejo Ruta N)</t>
  </si>
  <si>
    <t xml:space="preserve"> (25 Equipos del ViveLab-actividades entorno al entretenimiento digital. Se cuenta con una biblioteca digital con 20 equipos pero no tienen acceso a internet sino solo consulta)</t>
  </si>
  <si>
    <t>(Noticias a través del portal móvil de Med Digital)</t>
  </si>
  <si>
    <t>(Se encuentra disponible elcertificado de Innovación necesario para acceder a los beneficios tributarios del Acuerdo 67 del 2010, pero no se ha hecho uso del servicio a la fecha)</t>
  </si>
  <si>
    <t xml:space="preserve"> 0% </t>
  </si>
  <si>
    <t>(hasta la fecha no se han solicitado certificados de exención)</t>
  </si>
  <si>
    <t>Solo recepción de noticias del portal móvil de MD</t>
  </si>
  <si>
    <t>1. Persona física.</t>
  </si>
  <si>
    <t>3. Empleado público.</t>
  </si>
  <si>
    <t>Para los guardas de transito, firma comparendos</t>
  </si>
  <si>
    <t>P. 39</t>
  </si>
  <si>
    <t>Acciones de formación en TIC</t>
  </si>
  <si>
    <r>
      <t>Número de acciones de formación en materia TIC impulsadas por la Administración Pública (desagregado por modalidad de impartición -presencial, teleformación, mixta, mlearning y ámbito temático</t>
    </r>
    <r>
      <rPr>
        <sz val="10"/>
        <color theme="1"/>
        <rFont val="Calibri"/>
        <family val="2"/>
        <scheme val="minor"/>
      </rPr>
      <t> </t>
    </r>
    <r>
      <rPr>
        <sz val="10"/>
        <color rgb="FF000000"/>
        <rFont val="Calibri"/>
        <family val="2"/>
        <scheme val="minor"/>
      </rPr>
      <t>)</t>
    </r>
  </si>
  <si>
    <t>Formacion a  empleados y usuarios en el nuevo sistema</t>
  </si>
  <si>
    <t>A.34</t>
  </si>
  <si>
    <t>Nivel de participación en acciones de formación</t>
  </si>
  <si>
    <t>Número de participantes en acciones de formación en materia TIC (desagregado por modalidad de impartición -presencial, teleformación, mixta, mlearning y ámbito temático)</t>
  </si>
  <si>
    <t>Secretaría de Tránsito</t>
  </si>
  <si>
    <t xml:space="preserve">  </t>
  </si>
  <si>
    <t>P.34</t>
  </si>
  <si>
    <t>P.35</t>
  </si>
  <si>
    <t>A.24</t>
  </si>
  <si>
    <t>A.30.</t>
  </si>
  <si>
    <t>A.31</t>
  </si>
  <si>
    <t>A.32</t>
  </si>
  <si>
    <t>Centros de acceso a TIC</t>
  </si>
  <si>
    <t>Número de PC</t>
  </si>
  <si>
    <t>Número de personas formadas</t>
  </si>
  <si>
    <t>Parque Bib Belen</t>
  </si>
  <si>
    <t>Parque Bib España</t>
  </si>
  <si>
    <t>Número de usos</t>
  </si>
  <si>
    <t>Parque Bib San Javier</t>
  </si>
  <si>
    <t>Parque Bib La Quintana</t>
  </si>
  <si>
    <t>Parque Bib La Ladera</t>
  </si>
  <si>
    <t>Bib Publica Piloto</t>
  </si>
  <si>
    <t>Bib Juan Zuleta Ferrer</t>
  </si>
  <si>
    <t>Bib San Antonio de Prado</t>
  </si>
  <si>
    <t>Bib San Javier La Loma</t>
  </si>
  <si>
    <t>Bib Carlos Castro Saavedra</t>
  </si>
  <si>
    <t>Bib El Raizal</t>
  </si>
  <si>
    <t>Bib Villatina</t>
  </si>
  <si>
    <t>Bib Popular No. 2</t>
  </si>
  <si>
    <t>Bib Publico Escolar Granizal</t>
  </si>
  <si>
    <t>Bib Santa Cruz</t>
  </si>
  <si>
    <t>Bib Santa Elena</t>
  </si>
  <si>
    <t>Bib El Limonar</t>
  </si>
  <si>
    <t>Bib San Sebastian de Palmitas</t>
  </si>
  <si>
    <t>Bib Fernando Gomez Martinez</t>
  </si>
  <si>
    <t>Bib La Floresta</t>
  </si>
  <si>
    <t>Bib Contraloria</t>
  </si>
  <si>
    <t>Casa de la lectura infantil</t>
  </si>
  <si>
    <t>Centros de documentación</t>
  </si>
  <si>
    <t>Casa de la memoria</t>
  </si>
  <si>
    <t>Planeacion</t>
  </si>
  <si>
    <t>Medio ambiente</t>
  </si>
  <si>
    <t>Bib EPM</t>
  </si>
  <si>
    <t>Bib Centro Colombo Americano</t>
  </si>
  <si>
    <t>Bibliotecas Comfama</t>
  </si>
  <si>
    <t>Bib Aranjuez</t>
  </si>
  <si>
    <t>Bib San Ignacio</t>
  </si>
  <si>
    <t>Bib Pedregal</t>
  </si>
  <si>
    <t>Bibliometro San Antonio</t>
  </si>
  <si>
    <t>Bibliometro Acevedo</t>
  </si>
  <si>
    <t>Archivo Historico de Medellin</t>
  </si>
  <si>
    <t>Bibliotecas Comfenalco</t>
  </si>
  <si>
    <t>Bib Castilla</t>
  </si>
  <si>
    <t>Bib Colombia</t>
  </si>
  <si>
    <t>Bib Centro Occidental</t>
  </si>
  <si>
    <t>Bib Hector Gonzalez Mejia</t>
  </si>
  <si>
    <t>Bib la Aldea</t>
  </si>
  <si>
    <t>Bib Villa del Sol</t>
  </si>
  <si>
    <t>TOTAL</t>
  </si>
  <si>
    <t>Total Centros de Acceso</t>
  </si>
  <si>
    <t>Justificacion Dato</t>
  </si>
  <si>
    <t> No existe el dato</t>
  </si>
  <si>
    <t>(Historias clínicas digitales por centro de salud, sin acceso remoto ni unificado)</t>
  </si>
  <si>
    <t> Alcaldía de Medellín, Medellín Digital, 13 Cedezos</t>
  </si>
  <si>
    <t> </t>
  </si>
  <si>
    <t>2( Alcaldia de Medellin, Medellin Digital)</t>
  </si>
  <si>
    <t xml:space="preserve">(usos desde el 2009 en los 8 Cedezos intervenidos hasta el 30 de nov) </t>
  </si>
  <si>
    <t>visitas desde 2007</t>
  </si>
  <si>
    <t xml:space="preserve"> ( De 6.600.000 llamadas en 2010) </t>
  </si>
  <si>
    <t xml:space="preserve"> (radio, celular, teléfonos)</t>
  </si>
  <si>
    <t xml:space="preserve"> 44 </t>
  </si>
  <si>
    <t>(los de Medellin.travel)</t>
  </si>
  <si>
    <t xml:space="preserve">(10% sobre un total de 950.000 documentos en el archivo histórico) 3,7% imágenes digitalizadas (de un total de 1.600.000) </t>
  </si>
  <si>
    <t xml:space="preserve">prestamos hasta la fecha de libros electrónicos  (Las imágenes y archivos digitalizados no cuentan con estadísticas)                 (Desde la Secretaria de Cultura no se cuenta con el dato de los e-books porque no se tiene diferenciado el formato)          </t>
  </si>
  <si>
    <t xml:space="preserve">( De 6.600.000 llamadas en 2010) </t>
  </si>
  <si>
    <t xml:space="preserve"> (SIEDES y SIATA) </t>
  </si>
  <si>
    <t>(no hay aplicaciones, Seguidores en Twitter: 13,092)</t>
  </si>
  <si>
    <t>personas orientadas por medio de la Línea de atención</t>
  </si>
  <si>
    <t>Número de líneas fijas por cada 100 hogares</t>
  </si>
  <si>
    <t xml:space="preserve">                                           </t>
  </si>
  <si>
    <t>Bibliotecas del Sistema</t>
  </si>
  <si>
    <t>No aplica</t>
  </si>
  <si>
    <t>No se dio el dato por parte de Metrosalud</t>
  </si>
  <si>
    <t>No se dan cursos</t>
  </si>
  <si>
    <t>No hay catalogo de datos abiertos</t>
  </si>
  <si>
    <t>noticias a traves del portal movil de Medellin Digital m.medellin.co</t>
  </si>
  <si>
    <t xml:space="preserve">32,000 ingresos al test de ideas desde 2007
30,000 visitas al Plan de Negocios en Línea desde 2007,
</t>
  </si>
  <si>
    <t>Cedezos</t>
  </si>
  <si>
    <t>Se puede bajar informacion de los kioscos pero no dijeron cual</t>
  </si>
  <si>
    <t>Lugares geoposicionados en medellin.travel</t>
  </si>
  <si>
    <t>(251.728 entre Red de Bib y Secretaria de cultura del total de la población)</t>
  </si>
  <si>
    <t>No haya datos abiertos</t>
  </si>
  <si>
    <t>Telecentros</t>
  </si>
  <si>
    <t>(20 ONG de 124)</t>
  </si>
  <si>
    <t>Número de terminales de acceso público a Internet</t>
  </si>
  <si>
    <t>No se tiene el dato general</t>
  </si>
  <si>
    <t>Número total de centros que proveen de conexión a Internet  gratuita o a bajo costo (bibliotecas, telecentros, puntos comunes, etc.)</t>
  </si>
  <si>
    <t>Gobierno electrónico</t>
  </si>
  <si>
    <t>Parque Biblioteca San Cristóbal (nuevo)</t>
  </si>
  <si>
    <t>135 aulas abiertas</t>
  </si>
  <si>
    <t xml:space="preserve"> PC de Escritorio / Portátiles
Instituciones educativas 6.650 /3.207
Sitios de gobierno 0 / 106
Aulas Interactivas 20 / 6
</t>
  </si>
  <si>
    <t>35 telecentros, 11 Punto Común</t>
  </si>
  <si>
    <t>332 en Telecentros, 221 en Punto Común</t>
  </si>
  <si>
    <t>APROPIACION</t>
  </si>
  <si>
    <t>Red B y Cultura</t>
  </si>
  <si>
    <t>Conmutado</t>
  </si>
  <si>
    <t>Dedicado</t>
  </si>
  <si>
    <t>(Solo noticias)</t>
  </si>
  <si>
    <t xml:space="preserve"> Subsecretaría de TI  - </t>
  </si>
  <si>
    <t>Usuarios registrados</t>
  </si>
  <si>
    <t>Hoja Datos</t>
  </si>
  <si>
    <t>Manrique</t>
  </si>
  <si>
    <t>Claustro</t>
  </si>
  <si>
    <t>Cristo Rey</t>
  </si>
  <si>
    <t>Buenos Aires</t>
  </si>
  <si>
    <r>
      <t>% de llamadas recibidas correspondientes a emergencias o asuntos de seguridad reales, excluyendo usos inadecuados sobre el total de llamadas</t>
    </r>
    <r>
      <rPr>
        <sz val="10"/>
        <color rgb="FF000000"/>
        <rFont val="Calibri"/>
        <family val="2"/>
      </rPr>
      <t xml:space="preserve"> recibidas en los últimos 12 meses</t>
    </r>
  </si>
  <si>
    <r>
      <t xml:space="preserve">Desagregación: </t>
    </r>
    <r>
      <rPr>
        <sz val="10"/>
        <color indexed="8"/>
        <rFont val="Calibri"/>
        <family val="2"/>
      </rPr>
      <t>tamaño de la empresa</t>
    </r>
  </si>
  <si>
    <r>
      <t>4 - Transacción: permite la formalización y entrega de formularios, con acuse de recibo de la Administración, y permite el pago del servicio, en su caso.</t>
    </r>
    <r>
      <rPr>
        <sz val="10"/>
        <color indexed="8"/>
        <rFont val="Calibri"/>
        <family val="2"/>
      </rPr>
      <t xml:space="preserve"> </t>
    </r>
  </si>
  <si>
    <r>
      <t>Desagregación</t>
    </r>
    <r>
      <rPr>
        <sz val="10"/>
        <color indexed="8"/>
        <rFont val="Calibri"/>
        <family val="2"/>
        <scheme val="minor"/>
      </rPr>
      <t xml:space="preserve"> por tipo de conexión y ámbito temático.</t>
    </r>
  </si>
  <si>
    <r>
      <t>Desagregación</t>
    </r>
    <r>
      <rPr>
        <sz val="10"/>
        <color indexed="8"/>
        <rFont val="Calibri"/>
        <family val="2"/>
        <scheme val="minor"/>
      </rPr>
      <t xml:space="preserve"> por ámbito temático.</t>
    </r>
  </si>
  <si>
    <r>
      <t xml:space="preserve">Desagregación: </t>
    </r>
    <r>
      <rPr>
        <sz val="10"/>
        <color indexed="8"/>
        <rFont val="Calibri"/>
        <family val="2"/>
        <scheme val="minor"/>
      </rPr>
      <t>tamaño de la empresa y sector.</t>
    </r>
  </si>
  <si>
    <r>
      <t xml:space="preserve">Desagregación: </t>
    </r>
    <r>
      <rPr>
        <sz val="10"/>
        <color indexed="8"/>
        <rFont val="Calibri"/>
        <family val="2"/>
        <scheme val="minor"/>
      </rPr>
      <t>nivel de sofisticación</t>
    </r>
  </si>
  <si>
    <r>
      <t xml:space="preserve">% de trámites ciudadanos </t>
    </r>
    <r>
      <rPr>
        <sz val="10"/>
        <color indexed="8"/>
        <rFont val="Calibri"/>
        <family val="2"/>
      </rPr>
      <t> realizados en línea</t>
    </r>
  </si>
  <si>
    <r>
      <t xml:space="preserve">%  de empresas que interactúan con la Administración Pública </t>
    </r>
    <r>
      <rPr>
        <sz val="10"/>
        <color indexed="8"/>
        <rFont val="Calibri"/>
        <family val="2"/>
      </rPr>
      <t>  a través de Internet.</t>
    </r>
  </si>
  <si>
    <r>
      <t xml:space="preserve">Número de accesos y/o descarga de los servicios, trámites o aplicaciones mediante dispositivos </t>
    </r>
    <r>
      <rPr>
        <sz val="10"/>
        <color indexed="8"/>
        <rFont val="Calibri"/>
        <family val="2"/>
      </rPr>
      <t> móviles.</t>
    </r>
  </si>
  <si>
    <r>
      <t>Número total de instituciones gubernamentales abonadas a internet dividido por el total de instituciones gubernamentales.</t>
    </r>
    <r>
      <rPr>
        <i/>
        <sz val="10"/>
        <color indexed="8"/>
        <rFont val="Calibri"/>
        <family val="2"/>
        <scheme val="minor"/>
      </rPr>
      <t xml:space="preserve"> Desagregación</t>
    </r>
    <r>
      <rPr>
        <sz val="10"/>
        <color indexed="8"/>
        <rFont val="Calibri"/>
        <family val="2"/>
        <scheme val="minor"/>
      </rPr>
      <t xml:space="preserve"> por tipo de conexión y ámbito temático.</t>
    </r>
  </si>
  <si>
    <r>
      <t>Número total de instituciones gubernamentales con LAN dividido por el total de instituciones gubernamentales.</t>
    </r>
    <r>
      <rPr>
        <i/>
        <sz val="10"/>
        <color indexed="8"/>
        <rFont val="Calibri"/>
        <family val="2"/>
        <scheme val="minor"/>
      </rPr>
      <t xml:space="preserve"> Desagregación</t>
    </r>
    <r>
      <rPr>
        <sz val="10"/>
        <color indexed="8"/>
        <rFont val="Calibri"/>
        <family val="2"/>
        <scheme val="minor"/>
      </rPr>
      <t xml:space="preserve"> por ámbito temático.</t>
    </r>
  </si>
  <si>
    <r>
      <t>Número total de datos abiertos que se han publicado para su consulta o reutilización.</t>
    </r>
    <r>
      <rPr>
        <i/>
        <sz val="10"/>
        <color indexed="8"/>
        <rFont val="Calibri"/>
        <family val="2"/>
        <scheme val="minor"/>
      </rPr>
      <t xml:space="preserve"> Desagregación</t>
    </r>
    <r>
      <rPr>
        <sz val="10"/>
        <color indexed="8"/>
        <rFont val="Calibri"/>
        <family val="2"/>
        <scheme val="minor"/>
      </rPr>
      <t xml:space="preserve"> por ámbito temático.</t>
    </r>
  </si>
  <si>
    <r>
      <t>Número total de instituciones gubernamentales con INTRANET dividido por el total de instituciones gubernamentales.</t>
    </r>
    <r>
      <rPr>
        <i/>
        <sz val="10"/>
        <color indexed="8"/>
        <rFont val="Calibri"/>
        <family val="2"/>
        <scheme val="minor"/>
      </rPr>
      <t xml:space="preserve"> Desagregación</t>
    </r>
    <r>
      <rPr>
        <sz val="10"/>
        <color indexed="8"/>
        <rFont val="Calibri"/>
        <family val="2"/>
        <scheme val="minor"/>
      </rPr>
      <t xml:space="preserve"> por ámbito temático.</t>
    </r>
  </si>
  <si>
    <r>
      <t xml:space="preserve">Desagregación: </t>
    </r>
    <r>
      <rPr>
        <sz val="10"/>
        <color indexed="8"/>
        <rFont val="Calibri"/>
        <family val="2"/>
        <scheme val="minor"/>
      </rPr>
      <t>por ámbito temático y nivel de sofisticación del servicio:</t>
    </r>
  </si>
  <si>
    <r>
      <t>Número total de servicios, trámites o aplicaciones adecuados para el acceso a través de dispositivos móviles.</t>
    </r>
    <r>
      <rPr>
        <i/>
        <sz val="10"/>
        <color indexed="8"/>
        <rFont val="Calibri"/>
        <family val="2"/>
        <scheme val="minor"/>
      </rPr>
      <t xml:space="preserve"> Desagregación</t>
    </r>
    <r>
      <rPr>
        <sz val="10"/>
        <color indexed="8"/>
        <rFont val="Calibri"/>
        <family val="2"/>
        <scheme val="minor"/>
      </rPr>
      <t xml:space="preserve"> por ámbito temático.</t>
    </r>
  </si>
  <si>
    <r>
      <t>Porcentaje de trámites realizados por la ciudadanía sobre el total de trámites realizados.</t>
    </r>
    <r>
      <rPr>
        <i/>
        <sz val="10"/>
        <color indexed="8"/>
        <rFont val="Calibri"/>
        <family val="2"/>
        <scheme val="minor"/>
      </rPr>
      <t xml:space="preserve"> Desagregación: </t>
    </r>
    <r>
      <rPr>
        <sz val="10"/>
        <color indexed="8"/>
        <rFont val="Calibri"/>
        <family val="2"/>
        <scheme val="minor"/>
      </rPr>
      <t>nivel de sofisticación</t>
    </r>
  </si>
  <si>
    <r>
      <t xml:space="preserve">Desagregación: </t>
    </r>
    <r>
      <rPr>
        <sz val="10"/>
        <color indexed="8"/>
        <rFont val="Calibri"/>
        <family val="2"/>
        <scheme val="minor"/>
      </rPr>
      <t>entorno rural / urbano</t>
    </r>
  </si>
  <si>
    <t>Desagregación por tipo de población rural / urbana</t>
  </si>
  <si>
    <t>A. 24</t>
  </si>
  <si>
    <t>Número de acciones de formación en materia TIC impulsadas por la Administración Pública (desagregado por modalidad de impartición -presencial, teleformación, mixta, mlearning y ámbito temático )</t>
  </si>
  <si>
    <t>A. 35</t>
  </si>
  <si>
    <t xml:space="preserve">Poblacion Medellin </t>
  </si>
  <si>
    <t>Hogares en Medellin</t>
  </si>
  <si>
    <t>DANE</t>
  </si>
  <si>
    <t>Encuesta de Calidad de Vida Medellin 2010</t>
  </si>
  <si>
    <t>Item</t>
  </si>
  <si>
    <t>Valor</t>
  </si>
  <si>
    <t>Total empresas</t>
  </si>
  <si>
    <t>% Participación</t>
  </si>
  <si>
    <t>Micro</t>
  </si>
  <si>
    <t>Pequeña</t>
  </si>
  <si>
    <t>Mediana</t>
  </si>
  <si>
    <t>Grande</t>
  </si>
  <si>
    <t> 481</t>
  </si>
  <si>
    <t>Total</t>
  </si>
  <si>
    <t>Registro Público Mercantil, Cámara de Comercio de Medellín para Antioquia. Empresas renovadas y matriculadas a 31 de diciembre de 2010</t>
  </si>
  <si>
    <t>Solo Metrosalud, ya que cada una de las unidades hospitalarias o unidades de salud no tiene sitio web propio o perfil en redes sociales</t>
  </si>
  <si>
    <t>Número total de instituciones gubernamentales que poseen presencia web (sitio web propio o perfil en redes sociales) con información relativa al servicio de elaboración propia.</t>
  </si>
  <si>
    <t>Cultura E</t>
  </si>
  <si>
    <t>Medellin.travel y Secretaria de Cultura</t>
  </si>
  <si>
    <t xml:space="preserve">Sistema de Bibliotecas, Red de Bibliotecas, portal de cultura www.medellincultura.gov.co, Secretaria de cultura
</t>
  </si>
  <si>
    <t> Sitio web de la Alcaldía, 25 entidades descentralizadas tienen sitio web propio, 15 secretarias tienen espacio en el portal de la Alcaldía www.medellin.gov.co, Medellin Digital</t>
  </si>
  <si>
    <t>Número total de centros que proveen de conexión a Internet   (bibliotecas, telecentros, puntos comunes, etc.)</t>
  </si>
  <si>
    <t>Postulacion AHCIET</t>
  </si>
  <si>
    <t>Correspondiente a Sitios públicos</t>
  </si>
  <si>
    <t>Número de centros de acceso públicos a Internet</t>
  </si>
  <si>
    <t>Número de terminales de acceso públicos a Internet</t>
  </si>
  <si>
    <t>45 sitios de gobierno</t>
  </si>
  <si>
    <t>Sitios de Gobierno 45</t>
  </si>
  <si>
    <t>Número de empresas en Medellin</t>
  </si>
  <si>
    <t>Número de centros de acceso gratuito  a Internet</t>
  </si>
  <si>
    <t xml:space="preserve">Número de terminales de acceso gratuito  a Internet </t>
  </si>
  <si>
    <t>Datos proporcionados por Gobierno en Linea, Marlly Areiza</t>
  </si>
  <si>
    <t>Numero total de comentarios en portales de MD-Cifra a 2011</t>
  </si>
  <si>
    <t>% de usuarios de Internet en los últimos 12 meses</t>
  </si>
  <si>
    <t>Cifra de 2011</t>
  </si>
  <si>
    <t xml:space="preserve">visitas en el último año correspondientes a 47.729 usuarios registrados en www.medellin.gov.co y www.medellindigital.gov.co  </t>
  </si>
  <si>
    <t>Visitas de 2011</t>
  </si>
  <si>
    <t>No Aplica</t>
  </si>
  <si>
    <t>Red de Bibliotecas</t>
  </si>
  <si>
    <t>Cultura e</t>
  </si>
  <si>
    <t>MD</t>
  </si>
  <si>
    <t>Portal Ruta N</t>
  </si>
  <si>
    <t>Indicadores Especificos</t>
  </si>
  <si>
    <t>Visitas a todos los portales de MD en 2011</t>
  </si>
  <si>
    <t>INDICADORES GENERALES Y ESPECIFICOS PREPARACION  TECNICA Y APROPIACION</t>
  </si>
  <si>
    <r>
      <t>Número total de instituciones gubernamentales que poseen presencia web (sitio web propio o perfil en redes sociales) con información relativa al servicio de elaboración propia sobre el total de empresas.</t>
    </r>
    <r>
      <rPr>
        <i/>
        <sz val="10"/>
        <rFont val="Calibri"/>
        <family val="2"/>
        <scheme val="minor"/>
      </rPr>
      <t xml:space="preserve"> Desagregación</t>
    </r>
    <r>
      <rPr>
        <sz val="10"/>
        <rFont val="Calibri"/>
        <family val="2"/>
        <scheme val="minor"/>
      </rPr>
      <t xml:space="preserve"> por ámbito temático.</t>
    </r>
  </si>
  <si>
    <r>
      <t>Número total de datos abiertos que se han publicado para su consulta o reutilización.</t>
    </r>
    <r>
      <rPr>
        <i/>
        <sz val="10"/>
        <rFont val="Calibri"/>
        <family val="2"/>
        <scheme val="minor"/>
      </rPr>
      <t xml:space="preserve"> Desagregación</t>
    </r>
    <r>
      <rPr>
        <sz val="10"/>
        <rFont val="Calibri"/>
        <family val="2"/>
        <scheme val="minor"/>
      </rPr>
      <t xml:space="preserve"> por ámbito temático.</t>
    </r>
  </si>
  <si>
    <t>0   </t>
  </si>
  <si>
    <r>
      <t>Número total de servicios, trámites o aplicaciones adecuados para el acceso a través de dispositivos móviles.</t>
    </r>
    <r>
      <rPr>
        <i/>
        <sz val="10"/>
        <rFont val="Calibri"/>
        <family val="2"/>
        <scheme val="minor"/>
      </rPr>
      <t xml:space="preserve"> </t>
    </r>
  </si>
  <si>
    <r>
      <t>Desagregación</t>
    </r>
    <r>
      <rPr>
        <sz val="10"/>
        <rFont val="Calibri"/>
        <family val="2"/>
        <scheme val="minor"/>
      </rPr>
      <t xml:space="preserve"> por ámbito temático.</t>
    </r>
  </si>
  <si>
    <r>
      <t xml:space="preserve">Desagregación: </t>
    </r>
    <r>
      <rPr>
        <sz val="10"/>
        <rFont val="Calibri"/>
        <family val="2"/>
        <scheme val="minor"/>
      </rPr>
      <t>tamaño de la empresa.</t>
    </r>
  </si>
  <si>
    <r>
      <t>Número total de instituciones gubernamentales abonadas a internet dividido por el total de instituciones gubernamentales.</t>
    </r>
    <r>
      <rPr>
        <i/>
        <sz val="10"/>
        <rFont val="Calibri"/>
        <family val="2"/>
        <scheme val="minor"/>
      </rPr>
      <t xml:space="preserve"> Desagregación</t>
    </r>
    <r>
      <rPr>
        <sz val="10"/>
        <rFont val="Calibri"/>
        <family val="2"/>
        <scheme val="minor"/>
      </rPr>
      <t xml:space="preserve"> por tipo de conexión y ámbito temático.</t>
    </r>
  </si>
  <si>
    <r>
      <t>Número total de instituciones gubernamentales con LAN dividido por el total de instituciones gubernamentales.</t>
    </r>
    <r>
      <rPr>
        <i/>
        <sz val="10"/>
        <rFont val="Calibri"/>
        <family val="2"/>
        <scheme val="minor"/>
      </rPr>
      <t xml:space="preserve"> Desagregación</t>
    </r>
    <r>
      <rPr>
        <sz val="10"/>
        <rFont val="Calibri"/>
        <family val="2"/>
        <scheme val="minor"/>
      </rPr>
      <t xml:space="preserve"> por ámbito temático.</t>
    </r>
  </si>
  <si>
    <r>
      <t>Número total de instituciones gubernamentales con INTRANET dividido por el total de instituciones gubernamentales.</t>
    </r>
    <r>
      <rPr>
        <i/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</si>
</sst>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%"/>
  </numFmts>
  <fonts count="35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507">
    <xf numFmtId="0" fontId="0" fillId="0" borderId="0" xfId="0"/>
    <xf numFmtId="0" fontId="5" fillId="0" borderId="3" xfId="0" applyFont="1" applyBorder="1" applyAlignment="1">
      <alignment horizontal="left" wrapText="1"/>
    </xf>
    <xf numFmtId="0" fontId="6" fillId="0" borderId="0" xfId="0" applyFont="1"/>
    <xf numFmtId="0" fontId="10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9" fontId="9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/>
    <xf numFmtId="3" fontId="7" fillId="0" borderId="3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9" fontId="9" fillId="0" borderId="10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10" fontId="7" fillId="0" borderId="3" xfId="0" applyNumberFormat="1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8" fillId="0" borderId="0" xfId="0" applyFont="1"/>
    <xf numFmtId="0" fontId="20" fillId="0" borderId="0" xfId="0" applyFont="1"/>
    <xf numFmtId="3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3" borderId="0" xfId="0" applyFill="1"/>
    <xf numFmtId="0" fontId="25" fillId="0" borderId="3" xfId="0" applyFont="1" applyBorder="1" applyAlignment="1">
      <alignment horizontal="left" wrapText="1"/>
    </xf>
    <xf numFmtId="9" fontId="7" fillId="0" borderId="3" xfId="2" applyFont="1" applyBorder="1" applyAlignment="1">
      <alignment horizontal="left" wrapText="1"/>
    </xf>
    <xf numFmtId="1" fontId="13" fillId="0" borderId="3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wrapText="1"/>
    </xf>
    <xf numFmtId="9" fontId="7" fillId="0" borderId="3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3" fontId="0" fillId="0" borderId="0" xfId="0" applyNumberFormat="1" applyAlignment="1">
      <alignment horizontal="center" vertical="center"/>
    </xf>
    <xf numFmtId="0" fontId="17" fillId="0" borderId="5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3" fontId="7" fillId="0" borderId="7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164" fontId="17" fillId="0" borderId="7" xfId="2" applyNumberFormat="1" applyFont="1" applyBorder="1" applyAlignment="1">
      <alignment horizontal="left"/>
    </xf>
    <xf numFmtId="164" fontId="17" fillId="0" borderId="9" xfId="2" applyNumberFormat="1" applyFont="1" applyBorder="1" applyAlignment="1">
      <alignment horizontal="left"/>
    </xf>
    <xf numFmtId="164" fontId="17" fillId="0" borderId="10" xfId="2" applyNumberFormat="1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9" fontId="7" fillId="0" borderId="3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3" fontId="0" fillId="0" borderId="0" xfId="0" applyNumberFormat="1" applyAlignment="1">
      <alignment horizontal="center" vertical="center"/>
    </xf>
    <xf numFmtId="0" fontId="26" fillId="0" borderId="0" xfId="0" applyFont="1" applyFill="1" applyAlignment="1">
      <alignment horizontal="center"/>
    </xf>
    <xf numFmtId="10" fontId="6" fillId="0" borderId="3" xfId="2" applyNumberFormat="1" applyFont="1" applyBorder="1" applyAlignment="1">
      <alignment horizontal="left"/>
    </xf>
    <xf numFmtId="0" fontId="0" fillId="0" borderId="0" xfId="0" applyFill="1"/>
    <xf numFmtId="0" fontId="15" fillId="0" borderId="0" xfId="0" applyFont="1" applyFill="1"/>
    <xf numFmtId="0" fontId="4" fillId="0" borderId="24" xfId="0" applyFont="1" applyBorder="1" applyAlignment="1">
      <alignment horizontal="center" vertical="top" wrapText="1"/>
    </xf>
    <xf numFmtId="9" fontId="7" fillId="0" borderId="7" xfId="0" applyNumberFormat="1" applyFont="1" applyBorder="1" applyAlignment="1">
      <alignment horizontal="left" wrapText="1"/>
    </xf>
    <xf numFmtId="9" fontId="7" fillId="0" borderId="10" xfId="0" applyNumberFormat="1" applyFont="1" applyBorder="1" applyAlignment="1">
      <alignment horizontal="left" wrapText="1"/>
    </xf>
    <xf numFmtId="9" fontId="7" fillId="0" borderId="7" xfId="2" applyFont="1" applyBorder="1" applyAlignment="1">
      <alignment horizontal="left" wrapText="1"/>
    </xf>
    <xf numFmtId="9" fontId="7" fillId="0" borderId="10" xfId="2" applyFont="1" applyBorder="1" applyAlignment="1">
      <alignment horizontal="left" wrapText="1"/>
    </xf>
    <xf numFmtId="9" fontId="6" fillId="0" borderId="3" xfId="0" applyNumberFormat="1" applyFont="1" applyBorder="1" applyAlignment="1">
      <alignment horizontal="left" wrapText="1"/>
    </xf>
    <xf numFmtId="9" fontId="6" fillId="0" borderId="3" xfId="0" applyNumberFormat="1" applyFont="1" applyBorder="1" applyAlignment="1">
      <alignment horizontal="left" wrapText="1"/>
    </xf>
    <xf numFmtId="165" fontId="13" fillId="0" borderId="3" xfId="2" applyNumberFormat="1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9" fillId="0" borderId="28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165" fontId="19" fillId="0" borderId="20" xfId="2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10" fontId="9" fillId="0" borderId="5" xfId="0" applyNumberFormat="1" applyFont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3" fontId="19" fillId="0" borderId="20" xfId="2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9" fontId="19" fillId="0" borderId="20" xfId="2" applyFont="1" applyBorder="1" applyAlignment="1">
      <alignment horizontal="center" wrapText="1"/>
    </xf>
    <xf numFmtId="9" fontId="9" fillId="0" borderId="3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9" fontId="9" fillId="0" borderId="5" xfId="2" applyFont="1" applyBorder="1" applyAlignment="1">
      <alignment horizontal="center" wrapText="1"/>
    </xf>
    <xf numFmtId="9" fontId="9" fillId="0" borderId="3" xfId="2" applyFont="1" applyBorder="1" applyAlignment="1">
      <alignment horizontal="center" wrapText="1"/>
    </xf>
    <xf numFmtId="9" fontId="28" fillId="0" borderId="3" xfId="2" applyFont="1" applyBorder="1" applyAlignment="1">
      <alignment horizontal="center"/>
    </xf>
    <xf numFmtId="9" fontId="28" fillId="0" borderId="3" xfId="0" applyNumberFormat="1" applyFont="1" applyBorder="1" applyAlignment="1">
      <alignment horizontal="center"/>
    </xf>
    <xf numFmtId="9" fontId="28" fillId="0" borderId="30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3" fontId="28" fillId="0" borderId="3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2" fontId="28" fillId="0" borderId="3" xfId="0" applyNumberFormat="1" applyFont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 wrapText="1"/>
    </xf>
    <xf numFmtId="0" fontId="28" fillId="0" borderId="7" xfId="0" applyFont="1" applyBorder="1" applyAlignment="1">
      <alignment horizontal="center"/>
    </xf>
    <xf numFmtId="9" fontId="28" fillId="0" borderId="7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0" fontId="9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9" fontId="28" fillId="0" borderId="10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3" fontId="19" fillId="0" borderId="20" xfId="0" applyNumberFormat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/>
    </xf>
    <xf numFmtId="9" fontId="19" fillId="0" borderId="3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9" fontId="28" fillId="0" borderId="3" xfId="0" applyNumberFormat="1" applyFont="1" applyBorder="1" applyAlignment="1">
      <alignment horizontal="center" wrapText="1"/>
    </xf>
    <xf numFmtId="0" fontId="28" fillId="0" borderId="5" xfId="0" applyFont="1" applyBorder="1" applyAlignment="1">
      <alignment horizontal="center"/>
    </xf>
    <xf numFmtId="0" fontId="28" fillId="0" borderId="20" xfId="0" applyFont="1" applyBorder="1" applyAlignment="1">
      <alignment horizontal="left" wrapText="1"/>
    </xf>
    <xf numFmtId="0" fontId="29" fillId="0" borderId="20" xfId="0" applyFont="1" applyBorder="1" applyAlignment="1">
      <alignment horizontal="left"/>
    </xf>
    <xf numFmtId="9" fontId="28" fillId="0" borderId="5" xfId="2" applyFont="1" applyBorder="1" applyAlignment="1">
      <alignment horizontal="center"/>
    </xf>
    <xf numFmtId="0" fontId="28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wrapText="1"/>
    </xf>
    <xf numFmtId="0" fontId="28" fillId="0" borderId="12" xfId="0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28" fillId="0" borderId="0" xfId="0" applyFont="1"/>
    <xf numFmtId="0" fontId="19" fillId="0" borderId="19" xfId="0" applyFont="1" applyBorder="1" applyAlignment="1">
      <alignment horizontal="left" wrapText="1"/>
    </xf>
    <xf numFmtId="0" fontId="28" fillId="0" borderId="0" xfId="0" applyNumberFormat="1" applyFont="1"/>
    <xf numFmtId="0" fontId="28" fillId="0" borderId="8" xfId="0" applyFont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/>
    <xf numFmtId="0" fontId="28" fillId="0" borderId="3" xfId="0" applyFont="1" applyBorder="1" applyAlignment="1"/>
    <xf numFmtId="3" fontId="28" fillId="0" borderId="3" xfId="0" applyNumberFormat="1" applyFont="1" applyBorder="1" applyAlignment="1"/>
    <xf numFmtId="0" fontId="28" fillId="0" borderId="30" xfId="0" applyFont="1" applyBorder="1" applyAlignment="1"/>
    <xf numFmtId="0" fontId="28" fillId="0" borderId="0" xfId="0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28" fillId="0" borderId="0" xfId="0" applyFont="1" applyAlignment="1"/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8" fillId="0" borderId="3" xfId="0" applyFont="1" applyBorder="1" applyAlignment="1">
      <alignment wrapText="1"/>
    </xf>
    <xf numFmtId="9" fontId="9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indent="2"/>
    </xf>
    <xf numFmtId="3" fontId="9" fillId="0" borderId="3" xfId="0" applyNumberFormat="1" applyFont="1" applyBorder="1" applyAlignment="1">
      <alignment horizontal="left" vertical="top" wrapText="1"/>
    </xf>
    <xf numFmtId="0" fontId="17" fillId="0" borderId="0" xfId="0" applyFont="1"/>
    <xf numFmtId="10" fontId="7" fillId="0" borderId="7" xfId="2" applyNumberFormat="1" applyFont="1" applyBorder="1" applyAlignment="1">
      <alignment horizontal="left" wrapText="1"/>
    </xf>
    <xf numFmtId="10" fontId="7" fillId="0" borderId="10" xfId="2" applyNumberFormat="1" applyFont="1" applyBorder="1" applyAlignment="1">
      <alignment horizontal="left" wrapText="1"/>
    </xf>
    <xf numFmtId="3" fontId="7" fillId="0" borderId="9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9" fillId="0" borderId="20" xfId="0" applyFont="1" applyBorder="1" applyAlignment="1">
      <alignment horizontal="right" wrapText="1"/>
    </xf>
    <xf numFmtId="0" fontId="16" fillId="0" borderId="5" xfId="0" applyFont="1" applyBorder="1" applyAlignment="1">
      <alignment horizontal="center" wrapText="1"/>
    </xf>
    <xf numFmtId="0" fontId="28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9" fontId="16" fillId="0" borderId="3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0" xfId="0" applyFont="1"/>
    <xf numFmtId="10" fontId="16" fillId="0" borderId="3" xfId="0" applyNumberFormat="1" applyFont="1" applyBorder="1" applyAlignment="1">
      <alignment horizontal="center"/>
    </xf>
    <xf numFmtId="10" fontId="16" fillId="0" borderId="3" xfId="2" applyNumberFormat="1" applyFont="1" applyBorder="1" applyAlignment="1">
      <alignment horizontal="center"/>
    </xf>
    <xf numFmtId="0" fontId="17" fillId="0" borderId="3" xfId="1" applyFont="1" applyBorder="1" applyAlignment="1" applyProtection="1">
      <alignment horizontal="left" wrapText="1"/>
    </xf>
    <xf numFmtId="0" fontId="1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0" fontId="6" fillId="0" borderId="0" xfId="0" applyFont="1" applyBorder="1"/>
    <xf numFmtId="0" fontId="17" fillId="0" borderId="0" xfId="0" applyFont="1" applyBorder="1" applyAlignment="1">
      <alignment wrapText="1"/>
    </xf>
    <xf numFmtId="0" fontId="30" fillId="0" borderId="0" xfId="0" applyFont="1" applyFill="1" applyAlignment="1">
      <alignment horizontal="center" wrapText="1"/>
    </xf>
    <xf numFmtId="3" fontId="6" fillId="0" borderId="0" xfId="0" applyNumberFormat="1" applyFont="1"/>
    <xf numFmtId="0" fontId="34" fillId="0" borderId="0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justify" vertical="top" wrapText="1"/>
    </xf>
    <xf numFmtId="10" fontId="7" fillId="0" borderId="30" xfId="0" applyNumberFormat="1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3" fontId="4" fillId="0" borderId="6" xfId="0" applyNumberFormat="1" applyFont="1" applyBorder="1" applyAlignment="1">
      <alignment horizontal="justify" vertical="top" wrapText="1"/>
    </xf>
    <xf numFmtId="10" fontId="4" fillId="0" borderId="36" xfId="0" applyNumberFormat="1" applyFont="1" applyBorder="1" applyAlignment="1">
      <alignment horizontal="justify" vertical="top" wrapText="1"/>
    </xf>
    <xf numFmtId="0" fontId="4" fillId="0" borderId="38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3" fontId="6" fillId="0" borderId="3" xfId="0" applyNumberFormat="1" applyFont="1" applyBorder="1"/>
    <xf numFmtId="3" fontId="6" fillId="0" borderId="10" xfId="0" applyNumberFormat="1" applyFont="1" applyBorder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2" xfId="0" applyFont="1" applyBorder="1"/>
    <xf numFmtId="0" fontId="6" fillId="0" borderId="33" xfId="0" applyFont="1" applyBorder="1"/>
    <xf numFmtId="0" fontId="12" fillId="0" borderId="5" xfId="0" applyFont="1" applyBorder="1"/>
    <xf numFmtId="0" fontId="6" fillId="0" borderId="30" xfId="0" applyFont="1" applyBorder="1"/>
    <xf numFmtId="0" fontId="12" fillId="0" borderId="6" xfId="0" applyFont="1" applyBorder="1"/>
    <xf numFmtId="3" fontId="6" fillId="0" borderId="4" xfId="0" applyNumberFormat="1" applyFont="1" applyBorder="1"/>
    <xf numFmtId="0" fontId="6" fillId="0" borderId="36" xfId="0" applyFont="1" applyBorder="1" applyAlignment="1">
      <alignment wrapText="1"/>
    </xf>
    <xf numFmtId="9" fontId="7" fillId="0" borderId="10" xfId="0" applyNumberFormat="1" applyFont="1" applyBorder="1" applyAlignment="1">
      <alignment horizontal="left" wrapText="1"/>
    </xf>
    <xf numFmtId="1" fontId="19" fillId="0" borderId="20" xfId="0" applyNumberFormat="1" applyFont="1" applyBorder="1" applyAlignment="1">
      <alignment horizontal="center" wrapText="1"/>
    </xf>
    <xf numFmtId="3" fontId="19" fillId="0" borderId="20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 horizontal="center" wrapText="1"/>
    </xf>
    <xf numFmtId="4" fontId="19" fillId="0" borderId="30" xfId="0" applyNumberFormat="1" applyFont="1" applyBorder="1" applyAlignment="1">
      <alignment horizontal="center"/>
    </xf>
    <xf numFmtId="0" fontId="19" fillId="0" borderId="0" xfId="0" applyNumberFormat="1" applyFont="1"/>
    <xf numFmtId="0" fontId="19" fillId="0" borderId="0" xfId="0" applyFont="1"/>
    <xf numFmtId="0" fontId="19" fillId="0" borderId="20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9" fillId="0" borderId="20" xfId="0" applyFont="1" applyFill="1" applyBorder="1" applyAlignment="1">
      <alignment horizontal="left" wrapText="1"/>
    </xf>
    <xf numFmtId="3" fontId="19" fillId="0" borderId="22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28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3" fontId="19" fillId="0" borderId="21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/>
    <xf numFmtId="0" fontId="33" fillId="0" borderId="14" xfId="0" applyFont="1" applyBorder="1" applyAlignment="1">
      <alignment horizontal="center" wrapText="1"/>
    </xf>
    <xf numFmtId="3" fontId="19" fillId="0" borderId="20" xfId="0" applyNumberFormat="1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9" fontId="19" fillId="0" borderId="20" xfId="0" applyNumberFormat="1" applyFont="1" applyBorder="1" applyAlignment="1">
      <alignment horizontal="center" wrapText="1"/>
    </xf>
    <xf numFmtId="9" fontId="19" fillId="0" borderId="20" xfId="2" applyFont="1" applyBorder="1" applyAlignment="1">
      <alignment horizontal="center"/>
    </xf>
    <xf numFmtId="9" fontId="19" fillId="0" borderId="20" xfId="2" applyNumberFormat="1" applyFont="1" applyBorder="1" applyAlignment="1">
      <alignment horizontal="center"/>
    </xf>
    <xf numFmtId="9" fontId="19" fillId="0" borderId="20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9" fontId="19" fillId="0" borderId="19" xfId="2" applyNumberFormat="1" applyFont="1" applyBorder="1" applyAlignment="1">
      <alignment horizontal="center" wrapText="1"/>
    </xf>
    <xf numFmtId="9" fontId="19" fillId="0" borderId="20" xfId="2" applyNumberFormat="1" applyFont="1" applyBorder="1" applyAlignment="1">
      <alignment horizontal="center" wrapText="1"/>
    </xf>
    <xf numFmtId="9" fontId="19" fillId="0" borderId="20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3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wrapText="1"/>
    </xf>
    <xf numFmtId="0" fontId="9" fillId="0" borderId="3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8" fillId="0" borderId="39" xfId="0" applyFont="1" applyBorder="1" applyAlignment="1">
      <alignment horizontal="left" wrapText="1"/>
    </xf>
    <xf numFmtId="0" fontId="28" fillId="0" borderId="40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9" fillId="0" borderId="41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32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7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wrapText="1"/>
    </xf>
    <xf numFmtId="0" fontId="7" fillId="0" borderId="3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5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36" xfId="0" applyFont="1" applyBorder="1"/>
    <xf numFmtId="0" fontId="4" fillId="0" borderId="3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center" wrapText="1"/>
    </xf>
    <xf numFmtId="0" fontId="28" fillId="0" borderId="30" xfId="0" applyFont="1" applyBorder="1" applyAlignment="1">
      <alignment wrapText="1"/>
    </xf>
    <xf numFmtId="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3" xfId="0" applyFont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28" fillId="0" borderId="36" xfId="0" applyFont="1" applyBorder="1" applyAlignment="1">
      <alignment wrapText="1"/>
    </xf>
    <xf numFmtId="0" fontId="8" fillId="0" borderId="3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center" vertical="top" wrapText="1"/>
    </xf>
    <xf numFmtId="1" fontId="13" fillId="0" borderId="3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9" fontId="13" fillId="0" borderId="3" xfId="0" applyNumberFormat="1" applyFont="1" applyBorder="1" applyAlignment="1">
      <alignment horizontal="left" wrapText="1"/>
    </xf>
    <xf numFmtId="0" fontId="25" fillId="0" borderId="3" xfId="0" applyFont="1" applyBorder="1" applyAlignment="1">
      <alignment horizontal="left" vertical="top" wrapText="1"/>
    </xf>
    <xf numFmtId="9" fontId="13" fillId="0" borderId="10" xfId="0" applyNumberFormat="1" applyFont="1" applyBorder="1" applyAlignment="1">
      <alignment horizontal="left" wrapText="1"/>
    </xf>
    <xf numFmtId="9" fontId="13" fillId="0" borderId="3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3" fontId="13" fillId="0" borderId="3" xfId="0" applyNumberFormat="1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10" fontId="13" fillId="0" borderId="0" xfId="2" applyNumberFormat="1" applyFont="1" applyBorder="1" applyAlignment="1">
      <alignment horizontal="left" wrapText="1"/>
    </xf>
    <xf numFmtId="0" fontId="13" fillId="0" borderId="30" xfId="0" applyFont="1" applyBorder="1" applyAlignment="1">
      <alignment wrapText="1"/>
    </xf>
    <xf numFmtId="0" fontId="25" fillId="0" borderId="30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19" fillId="0" borderId="5" xfId="0" applyFont="1" applyFill="1" applyBorder="1"/>
    <xf numFmtId="0" fontId="19" fillId="0" borderId="21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0" fontId="19" fillId="0" borderId="45" xfId="0" applyFont="1" applyBorder="1" applyAlignment="1">
      <alignment horizontal="left" wrapText="1"/>
    </xf>
    <xf numFmtId="3" fontId="13" fillId="0" borderId="4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36" xfId="0" applyFont="1" applyBorder="1" applyAlignment="1">
      <alignment wrapText="1"/>
    </xf>
    <xf numFmtId="9" fontId="13" fillId="0" borderId="9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wrapText="1"/>
    </xf>
    <xf numFmtId="0" fontId="28" fillId="0" borderId="21" xfId="0" applyFont="1" applyFill="1" applyBorder="1" applyAlignment="1">
      <alignment horizontal="left" wrapText="1"/>
    </xf>
    <xf numFmtId="0" fontId="28" fillId="0" borderId="44" xfId="0" applyFont="1" applyBorder="1" applyAlignment="1">
      <alignment horizontal="left" wrapText="1"/>
    </xf>
    <xf numFmtId="0" fontId="28" fillId="0" borderId="45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7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left"/>
    </xf>
    <xf numFmtId="0" fontId="12" fillId="0" borderId="32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2" fillId="0" borderId="33" xfId="0" applyFont="1" applyBorder="1" applyAlignment="1">
      <alignment horizontal="justify" wrapText="1"/>
    </xf>
    <xf numFmtId="0" fontId="4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6" fillId="0" borderId="6" xfId="0" applyFont="1" applyFill="1" applyBorder="1"/>
    <xf numFmtId="0" fontId="16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left" wrapText="1"/>
    </xf>
    <xf numFmtId="0" fontId="17" fillId="0" borderId="36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6" fillId="0" borderId="31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12" fillId="0" borderId="3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3" fontId="17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12" fillId="0" borderId="46" xfId="0" applyFont="1" applyBorder="1"/>
    <xf numFmtId="0" fontId="6" fillId="0" borderId="43" xfId="0" applyFont="1" applyBorder="1"/>
    <xf numFmtId="0" fontId="6" fillId="0" borderId="8" xfId="0" applyFont="1" applyBorder="1" applyAlignment="1">
      <alignment horizontal="left" wrapText="1"/>
    </xf>
    <xf numFmtId="0" fontId="6" fillId="0" borderId="31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9" fontId="6" fillId="0" borderId="10" xfId="0" applyNumberFormat="1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4" fillId="0" borderId="33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7" sqref="C17"/>
    </sheetView>
  </sheetViews>
  <sheetFormatPr baseColWidth="10" defaultRowHeight="15"/>
  <cols>
    <col min="1" max="1" width="31.85546875" bestFit="1" customWidth="1"/>
    <col min="2" max="2" width="16.85546875" customWidth="1"/>
    <col min="3" max="3" width="39.28515625" bestFit="1" customWidth="1"/>
  </cols>
  <sheetData>
    <row r="1" spans="1:3" ht="15.75" thickBot="1"/>
    <row r="2" spans="1:3" ht="15.75" thickBot="1">
      <c r="A2" s="245" t="s">
        <v>564</v>
      </c>
      <c r="B2" s="246" t="s">
        <v>565</v>
      </c>
      <c r="C2" s="247" t="s">
        <v>3</v>
      </c>
    </row>
    <row r="3" spans="1:3">
      <c r="A3" s="248" t="s">
        <v>560</v>
      </c>
      <c r="B3" s="244">
        <v>2368282</v>
      </c>
      <c r="C3" s="249" t="s">
        <v>562</v>
      </c>
    </row>
    <row r="4" spans="1:3">
      <c r="A4" s="250" t="s">
        <v>561</v>
      </c>
      <c r="B4" s="243">
        <v>697016</v>
      </c>
      <c r="C4" s="251" t="s">
        <v>563</v>
      </c>
    </row>
    <row r="5" spans="1:3" ht="52.5" thickBot="1">
      <c r="A5" s="252" t="s">
        <v>588</v>
      </c>
      <c r="B5" s="253">
        <v>61995</v>
      </c>
      <c r="C5" s="254" t="s">
        <v>574</v>
      </c>
    </row>
    <row r="6" spans="1:3" ht="15.75" thickBot="1">
      <c r="A6" s="2"/>
      <c r="B6" s="232"/>
      <c r="C6" s="2"/>
    </row>
    <row r="7" spans="1:3" ht="15.75" thickBot="1">
      <c r="A7" s="2"/>
      <c r="B7" s="98" t="s">
        <v>566</v>
      </c>
      <c r="C7" s="234" t="s">
        <v>567</v>
      </c>
    </row>
    <row r="8" spans="1:3">
      <c r="A8" s="240" t="s">
        <v>568</v>
      </c>
      <c r="B8" s="235">
        <v>54749</v>
      </c>
      <c r="C8" s="236">
        <v>0.8831</v>
      </c>
    </row>
    <row r="9" spans="1:3">
      <c r="A9" s="241" t="s">
        <v>569</v>
      </c>
      <c r="B9" s="235">
        <v>5289</v>
      </c>
      <c r="C9" s="236">
        <v>8.5300000000000001E-2</v>
      </c>
    </row>
    <row r="10" spans="1:3">
      <c r="A10" s="241" t="s">
        <v>570</v>
      </c>
      <c r="B10" s="235">
        <v>1476</v>
      </c>
      <c r="C10" s="236">
        <v>2.3800000000000002E-2</v>
      </c>
    </row>
    <row r="11" spans="1:3">
      <c r="A11" s="241" t="s">
        <v>571</v>
      </c>
      <c r="B11" s="237" t="s">
        <v>572</v>
      </c>
      <c r="C11" s="236">
        <v>7.7999999999999996E-3</v>
      </c>
    </row>
    <row r="12" spans="1:3" ht="15.75" thickBot="1">
      <c r="A12" s="242" t="s">
        <v>573</v>
      </c>
      <c r="B12" s="238">
        <v>61995</v>
      </c>
      <c r="C12" s="239">
        <v>1</v>
      </c>
    </row>
    <row r="13" spans="1:3" ht="48.75" customHeight="1">
      <c r="A13" s="233"/>
      <c r="B13" s="233"/>
      <c r="C13" s="233"/>
    </row>
  </sheetData>
  <mergeCells count="1">
    <mergeCell ref="A13:C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topLeftCell="A28" zoomScale="80" zoomScaleNormal="80" workbookViewId="0">
      <selection activeCell="C30" sqref="C30"/>
    </sheetView>
  </sheetViews>
  <sheetFormatPr baseColWidth="10" defaultRowHeight="12.75"/>
  <cols>
    <col min="1" max="1" width="11.42578125" style="2"/>
    <col min="2" max="2" width="29.7109375" style="2" customWidth="1"/>
    <col min="3" max="3" width="28.5703125" style="2" customWidth="1"/>
    <col min="4" max="4" width="17" style="2" customWidth="1"/>
    <col min="5" max="5" width="14.42578125" style="2" customWidth="1"/>
    <col min="6" max="6" width="29.42578125" style="2" customWidth="1"/>
    <col min="7" max="16384" width="11.42578125" style="2"/>
  </cols>
  <sheetData>
    <row r="1" spans="1:6" ht="13.5" thickBot="1">
      <c r="A1" s="458" t="s">
        <v>0</v>
      </c>
      <c r="B1" s="446" t="s">
        <v>1</v>
      </c>
      <c r="C1" s="446" t="s">
        <v>2</v>
      </c>
      <c r="D1" s="446" t="s">
        <v>148</v>
      </c>
      <c r="E1" s="446" t="s">
        <v>3</v>
      </c>
      <c r="F1" s="447" t="s">
        <v>483</v>
      </c>
    </row>
    <row r="2" spans="1:6" ht="51">
      <c r="A2" s="459" t="s">
        <v>229</v>
      </c>
      <c r="B2" s="41" t="s">
        <v>589</v>
      </c>
      <c r="C2" s="457" t="s">
        <v>230</v>
      </c>
      <c r="D2" s="41">
        <f>35+11</f>
        <v>46</v>
      </c>
      <c r="E2" s="44" t="s">
        <v>358</v>
      </c>
      <c r="F2" s="460" t="s">
        <v>524</v>
      </c>
    </row>
    <row r="3" spans="1:6" ht="67.5" customHeight="1">
      <c r="A3" s="461" t="s">
        <v>62</v>
      </c>
      <c r="B3" s="88" t="s">
        <v>590</v>
      </c>
      <c r="C3" s="89" t="s">
        <v>63</v>
      </c>
      <c r="D3" s="88">
        <f>332+221</f>
        <v>553</v>
      </c>
      <c r="E3" s="82" t="s">
        <v>359</v>
      </c>
      <c r="F3" s="462" t="s">
        <v>525</v>
      </c>
    </row>
    <row r="4" spans="1:6">
      <c r="A4" s="461"/>
      <c r="B4" s="88"/>
      <c r="C4" s="89"/>
      <c r="D4" s="88"/>
      <c r="E4" s="82"/>
      <c r="F4" s="462"/>
    </row>
    <row r="5" spans="1:6">
      <c r="A5" s="334" t="s">
        <v>64</v>
      </c>
      <c r="B5" s="55" t="s">
        <v>65</v>
      </c>
      <c r="C5" s="55" t="s">
        <v>66</v>
      </c>
      <c r="D5" s="74">
        <v>0</v>
      </c>
      <c r="E5" s="55"/>
      <c r="F5" s="463"/>
    </row>
    <row r="6" spans="1:6">
      <c r="A6" s="334"/>
      <c r="B6" s="55"/>
      <c r="C6" s="55"/>
      <c r="D6" s="75"/>
      <c r="E6" s="55"/>
      <c r="F6" s="464"/>
    </row>
    <row r="7" spans="1:6">
      <c r="A7" s="334"/>
      <c r="B7" s="55"/>
      <c r="C7" s="55"/>
      <c r="D7" s="75"/>
      <c r="E7" s="55"/>
      <c r="F7" s="464"/>
    </row>
    <row r="8" spans="1:6">
      <c r="A8" s="334"/>
      <c r="B8" s="55"/>
      <c r="C8" s="55"/>
      <c r="D8" s="75"/>
      <c r="E8" s="55"/>
      <c r="F8" s="464"/>
    </row>
    <row r="9" spans="1:6">
      <c r="A9" s="334"/>
      <c r="B9" s="55"/>
      <c r="C9" s="55"/>
      <c r="D9" s="75"/>
      <c r="E9" s="55"/>
      <c r="F9" s="464"/>
    </row>
    <row r="10" spans="1:6">
      <c r="A10" s="334"/>
      <c r="B10" s="55"/>
      <c r="C10" s="55"/>
      <c r="D10" s="75"/>
      <c r="E10" s="55"/>
      <c r="F10" s="464"/>
    </row>
    <row r="11" spans="1:6">
      <c r="A11" s="334"/>
      <c r="B11" s="55"/>
      <c r="C11" s="55"/>
      <c r="D11" s="75"/>
      <c r="E11" s="55"/>
      <c r="F11" s="464"/>
    </row>
    <row r="12" spans="1:6">
      <c r="A12" s="334"/>
      <c r="B12" s="55"/>
      <c r="C12" s="55"/>
      <c r="D12" s="76"/>
      <c r="E12" s="55"/>
      <c r="F12" s="384"/>
    </row>
    <row r="13" spans="1:6" ht="51">
      <c r="A13" s="465" t="s">
        <v>82</v>
      </c>
      <c r="B13" s="45" t="s">
        <v>83</v>
      </c>
      <c r="C13" s="45" t="s">
        <v>84</v>
      </c>
      <c r="D13" s="45" t="s">
        <v>321</v>
      </c>
      <c r="E13" s="42"/>
      <c r="F13" s="466"/>
    </row>
    <row r="14" spans="1:6" s="204" customFormat="1">
      <c r="A14" s="51" t="s">
        <v>85</v>
      </c>
      <c r="B14" s="52" t="s">
        <v>86</v>
      </c>
      <c r="C14" s="225" t="s">
        <v>231</v>
      </c>
      <c r="D14" s="83"/>
      <c r="E14" s="226"/>
      <c r="F14" s="467"/>
    </row>
    <row r="15" spans="1:6" s="204" customFormat="1" ht="45" customHeight="1">
      <c r="A15" s="51"/>
      <c r="B15" s="52"/>
      <c r="C15" s="225"/>
      <c r="D15" s="84"/>
      <c r="E15" s="226"/>
      <c r="F15" s="468"/>
    </row>
    <row r="16" spans="1:6" s="204" customFormat="1" ht="31.5" customHeight="1">
      <c r="A16" s="51"/>
      <c r="B16" s="52"/>
      <c r="C16" s="225"/>
      <c r="D16" s="84"/>
      <c r="E16" s="226"/>
      <c r="F16" s="468"/>
    </row>
    <row r="17" spans="1:6" s="204" customFormat="1">
      <c r="A17" s="51"/>
      <c r="B17" s="52"/>
      <c r="C17" s="225"/>
      <c r="D17" s="85"/>
      <c r="E17" s="226"/>
      <c r="F17" s="469"/>
    </row>
    <row r="18" spans="1:6" ht="38.25">
      <c r="A18" s="465" t="s">
        <v>117</v>
      </c>
      <c r="B18" s="45" t="s">
        <v>232</v>
      </c>
      <c r="C18" s="45" t="s">
        <v>119</v>
      </c>
      <c r="D18" s="45" t="s">
        <v>321</v>
      </c>
      <c r="E18" s="42"/>
      <c r="F18" s="466"/>
    </row>
    <row r="19" spans="1:6" ht="38.25">
      <c r="A19" s="465" t="s">
        <v>120</v>
      </c>
      <c r="B19" s="45" t="s">
        <v>233</v>
      </c>
      <c r="C19" s="45" t="s">
        <v>122</v>
      </c>
      <c r="D19" s="45" t="s">
        <v>321</v>
      </c>
      <c r="E19" s="42"/>
      <c r="F19" s="466"/>
    </row>
    <row r="20" spans="1:6" ht="76.5" customHeight="1" thickBot="1">
      <c r="A20" s="470" t="s">
        <v>559</v>
      </c>
      <c r="B20" s="471" t="s">
        <v>425</v>
      </c>
      <c r="C20" s="471" t="s">
        <v>426</v>
      </c>
      <c r="D20" s="472">
        <f>1343+718+249255+5131</f>
        <v>256447</v>
      </c>
      <c r="E20" s="15"/>
      <c r="F20" s="473" t="s">
        <v>360</v>
      </c>
    </row>
    <row r="21" spans="1:6">
      <c r="E21" s="229"/>
      <c r="F21" s="230"/>
    </row>
    <row r="22" spans="1:6">
      <c r="E22" s="229"/>
      <c r="F22" s="230"/>
    </row>
    <row r="23" spans="1:6">
      <c r="E23" s="229"/>
      <c r="F23" s="230"/>
    </row>
    <row r="24" spans="1:6" ht="13.5" thickBot="1"/>
    <row r="25" spans="1:6" ht="13.5" thickBot="1">
      <c r="A25" s="458" t="s">
        <v>0</v>
      </c>
      <c r="B25" s="446" t="s">
        <v>1</v>
      </c>
      <c r="C25" s="446" t="s">
        <v>2</v>
      </c>
      <c r="D25" s="446" t="s">
        <v>148</v>
      </c>
      <c r="E25" s="446" t="s">
        <v>3</v>
      </c>
      <c r="F25" s="447" t="s">
        <v>483</v>
      </c>
    </row>
    <row r="26" spans="1:6">
      <c r="A26" s="481" t="s">
        <v>308</v>
      </c>
      <c r="B26" s="482"/>
      <c r="C26" s="482"/>
      <c r="D26" s="483"/>
      <c r="E26" s="483"/>
      <c r="F26" s="484"/>
    </row>
    <row r="27" spans="1:6" ht="38.25">
      <c r="A27" s="465" t="s">
        <v>329</v>
      </c>
      <c r="B27" s="45" t="s">
        <v>362</v>
      </c>
      <c r="C27" s="45" t="s">
        <v>363</v>
      </c>
      <c r="D27" s="45" t="s">
        <v>321</v>
      </c>
      <c r="E27" s="42"/>
      <c r="F27" s="466"/>
    </row>
    <row r="28" spans="1:6" ht="63.75">
      <c r="A28" s="465" t="s">
        <v>361</v>
      </c>
      <c r="B28" s="45" t="s">
        <v>365</v>
      </c>
      <c r="C28" s="45" t="s">
        <v>366</v>
      </c>
      <c r="D28" s="45" t="s">
        <v>321</v>
      </c>
      <c r="E28" s="42"/>
      <c r="F28" s="466"/>
    </row>
    <row r="29" spans="1:6" ht="51">
      <c r="A29" s="474" t="s">
        <v>364</v>
      </c>
      <c r="B29" s="49" t="s">
        <v>368</v>
      </c>
      <c r="C29" s="49" t="s">
        <v>369</v>
      </c>
      <c r="D29" s="49" t="s">
        <v>321</v>
      </c>
      <c r="E29" s="43"/>
      <c r="F29" s="475"/>
    </row>
    <row r="30" spans="1:6" ht="51">
      <c r="A30" s="465" t="s">
        <v>433</v>
      </c>
      <c r="B30" s="30" t="s">
        <v>371</v>
      </c>
      <c r="C30" s="30" t="s">
        <v>372</v>
      </c>
      <c r="D30" s="45">
        <v>35</v>
      </c>
      <c r="E30" s="42" t="s">
        <v>373</v>
      </c>
      <c r="F30" s="466" t="s">
        <v>515</v>
      </c>
    </row>
    <row r="31" spans="1:6" ht="102">
      <c r="A31" s="337" t="s">
        <v>374</v>
      </c>
      <c r="B31" s="30" t="s">
        <v>375</v>
      </c>
      <c r="C31" s="30" t="s">
        <v>376</v>
      </c>
      <c r="D31" s="103">
        <v>0.16</v>
      </c>
      <c r="E31" s="42" t="s">
        <v>377</v>
      </c>
      <c r="F31" s="466" t="s">
        <v>516</v>
      </c>
    </row>
    <row r="32" spans="1:6" ht="63.75">
      <c r="A32" s="337" t="s">
        <v>378</v>
      </c>
      <c r="B32" s="30" t="s">
        <v>379</v>
      </c>
      <c r="C32" s="30" t="s">
        <v>380</v>
      </c>
      <c r="D32" s="45" t="s">
        <v>321</v>
      </c>
      <c r="E32" s="42" t="s">
        <v>377</v>
      </c>
      <c r="F32" s="466"/>
    </row>
    <row r="33" spans="1:6" ht="63.75">
      <c r="A33" s="334" t="s">
        <v>381</v>
      </c>
      <c r="B33" s="55" t="s">
        <v>34</v>
      </c>
      <c r="C33" s="30" t="s">
        <v>382</v>
      </c>
      <c r="D33" s="88" t="s">
        <v>321</v>
      </c>
      <c r="E33" s="82" t="s">
        <v>377</v>
      </c>
      <c r="F33" s="462"/>
    </row>
    <row r="34" spans="1:6" ht="26.25" thickBot="1">
      <c r="A34" s="476"/>
      <c r="B34" s="477"/>
      <c r="C34" s="345" t="s">
        <v>162</v>
      </c>
      <c r="D34" s="478"/>
      <c r="E34" s="479"/>
      <c r="F34" s="480"/>
    </row>
  </sheetData>
  <mergeCells count="24">
    <mergeCell ref="C5:C12"/>
    <mergeCell ref="D5:D12"/>
    <mergeCell ref="E5:E12"/>
    <mergeCell ref="F5:F12"/>
    <mergeCell ref="A33:A34"/>
    <mergeCell ref="B33:B34"/>
    <mergeCell ref="D33:D34"/>
    <mergeCell ref="E33:E34"/>
    <mergeCell ref="F33:F34"/>
    <mergeCell ref="E3:E4"/>
    <mergeCell ref="D14:D17"/>
    <mergeCell ref="F3:F4"/>
    <mergeCell ref="F14:F17"/>
    <mergeCell ref="A26:C26"/>
    <mergeCell ref="A14:A17"/>
    <mergeCell ref="B14:B17"/>
    <mergeCell ref="C14:C17"/>
    <mergeCell ref="E14:E17"/>
    <mergeCell ref="A3:A4"/>
    <mergeCell ref="B3:B4"/>
    <mergeCell ref="C3:C4"/>
    <mergeCell ref="D3:D4"/>
    <mergeCell ref="A5:A12"/>
    <mergeCell ref="B5:B12"/>
  </mergeCells>
  <hyperlinks>
    <hyperlink ref="C14" location="_ftn1" display="_ft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4" zoomScaleNormal="84" workbookViewId="0">
      <selection activeCell="D21" sqref="D21"/>
    </sheetView>
  </sheetViews>
  <sheetFormatPr baseColWidth="10" defaultRowHeight="12.75"/>
  <cols>
    <col min="1" max="1" width="11.42578125" style="2"/>
    <col min="2" max="2" width="24.7109375" style="2" customWidth="1"/>
    <col min="3" max="3" width="38.42578125" style="2" customWidth="1"/>
    <col min="4" max="4" width="26.140625" style="2" customWidth="1"/>
    <col min="5" max="5" width="11.42578125" style="2"/>
    <col min="6" max="6" width="21.85546875" style="2" customWidth="1"/>
    <col min="7" max="16384" width="11.42578125" style="2"/>
  </cols>
  <sheetData>
    <row r="1" spans="1:6" ht="13.5" thickBot="1">
      <c r="A1" s="348" t="s">
        <v>0</v>
      </c>
      <c r="B1" s="27" t="s">
        <v>1</v>
      </c>
      <c r="C1" s="27" t="s">
        <v>2</v>
      </c>
      <c r="D1" s="27" t="s">
        <v>148</v>
      </c>
      <c r="E1" s="27" t="s">
        <v>3</v>
      </c>
      <c r="F1" s="349" t="s">
        <v>483</v>
      </c>
    </row>
    <row r="2" spans="1:6">
      <c r="A2" s="359" t="s">
        <v>269</v>
      </c>
      <c r="B2" s="360"/>
      <c r="C2" s="360"/>
      <c r="D2" s="361"/>
      <c r="E2" s="361"/>
      <c r="F2" s="362"/>
    </row>
    <row r="3" spans="1:6" ht="84.75" customHeight="1">
      <c r="A3" s="51" t="s">
        <v>325</v>
      </c>
      <c r="B3" s="55" t="s">
        <v>326</v>
      </c>
      <c r="C3" s="55" t="s">
        <v>327</v>
      </c>
      <c r="D3" s="205">
        <f>+((950000*0.1)+ (1600000*0.037))/(1600000+950000)</f>
        <v>6.0470588235294116E-2</v>
      </c>
      <c r="E3" s="55" t="s">
        <v>383</v>
      </c>
      <c r="F3" s="343" t="s">
        <v>389</v>
      </c>
    </row>
    <row r="4" spans="1:6">
      <c r="A4" s="51"/>
      <c r="B4" s="55"/>
      <c r="C4" s="55"/>
      <c r="D4" s="206"/>
      <c r="E4" s="55"/>
      <c r="F4" s="343"/>
    </row>
    <row r="5" spans="1:6">
      <c r="A5" s="410" t="s">
        <v>431</v>
      </c>
      <c r="B5" s="55" t="s">
        <v>330</v>
      </c>
      <c r="C5" s="55" t="s">
        <v>331</v>
      </c>
      <c r="D5" s="68">
        <v>7307</v>
      </c>
      <c r="E5" s="55"/>
      <c r="F5" s="343" t="s">
        <v>390</v>
      </c>
    </row>
    <row r="6" spans="1:6" ht="50.25" customHeight="1">
      <c r="A6" s="410"/>
      <c r="B6" s="55"/>
      <c r="C6" s="55"/>
      <c r="D6" s="69"/>
      <c r="E6" s="55"/>
      <c r="F6" s="343"/>
    </row>
    <row r="7" spans="1:6" ht="30.75" customHeight="1">
      <c r="A7" s="51" t="s">
        <v>429</v>
      </c>
      <c r="B7" s="55" t="s">
        <v>126</v>
      </c>
      <c r="C7" s="55" t="s">
        <v>392</v>
      </c>
      <c r="D7" s="68">
        <v>6893</v>
      </c>
      <c r="E7" s="208" t="s">
        <v>394</v>
      </c>
      <c r="F7" s="343" t="s">
        <v>391</v>
      </c>
    </row>
    <row r="8" spans="1:6" ht="34.5" customHeight="1">
      <c r="A8" s="51"/>
      <c r="B8" s="55"/>
      <c r="C8" s="55"/>
      <c r="D8" s="207"/>
      <c r="E8" s="209"/>
      <c r="F8" s="343"/>
    </row>
    <row r="9" spans="1:6" ht="51.75" customHeight="1">
      <c r="A9" s="51"/>
      <c r="B9" s="55"/>
      <c r="C9" s="1" t="s">
        <v>393</v>
      </c>
      <c r="D9" s="69"/>
      <c r="E9" s="210"/>
      <c r="F9" s="343"/>
    </row>
    <row r="10" spans="1:6" ht="42" customHeight="1">
      <c r="A10" s="334" t="s">
        <v>367</v>
      </c>
      <c r="B10" s="55" t="s">
        <v>385</v>
      </c>
      <c r="C10" s="55" t="s">
        <v>386</v>
      </c>
      <c r="D10" s="68">
        <v>8936860</v>
      </c>
      <c r="E10" s="64" t="s">
        <v>294</v>
      </c>
      <c r="F10" s="485" t="s">
        <v>603</v>
      </c>
    </row>
    <row r="11" spans="1:6" ht="33.75" customHeight="1">
      <c r="A11" s="334"/>
      <c r="B11" s="55"/>
      <c r="C11" s="55"/>
      <c r="D11" s="207"/>
      <c r="E11" s="211"/>
      <c r="F11" s="485"/>
    </row>
    <row r="12" spans="1:6">
      <c r="A12" s="334"/>
      <c r="B12" s="55"/>
      <c r="C12" s="55"/>
      <c r="D12" s="207"/>
      <c r="E12" s="211"/>
      <c r="F12" s="485"/>
    </row>
    <row r="13" spans="1:6">
      <c r="A13" s="334"/>
      <c r="B13" s="55"/>
      <c r="C13" s="55"/>
      <c r="D13" s="69"/>
      <c r="E13" s="65"/>
      <c r="F13" s="485"/>
    </row>
    <row r="14" spans="1:6" ht="51.75" thickBot="1">
      <c r="A14" s="344" t="s">
        <v>384</v>
      </c>
      <c r="B14" s="345" t="s">
        <v>387</v>
      </c>
      <c r="C14" s="345" t="s">
        <v>388</v>
      </c>
      <c r="D14" s="345" t="s">
        <v>321</v>
      </c>
      <c r="E14" s="345"/>
      <c r="F14" s="346" t="s">
        <v>6</v>
      </c>
    </row>
  </sheetData>
  <mergeCells count="25">
    <mergeCell ref="A10:A13"/>
    <mergeCell ref="B10:B13"/>
    <mergeCell ref="C10:C13"/>
    <mergeCell ref="F10:F13"/>
    <mergeCell ref="D10:D13"/>
    <mergeCell ref="E10:E13"/>
    <mergeCell ref="A5:A6"/>
    <mergeCell ref="B5:B6"/>
    <mergeCell ref="C5:C6"/>
    <mergeCell ref="E5:E6"/>
    <mergeCell ref="F5:F6"/>
    <mergeCell ref="D5:D6"/>
    <mergeCell ref="A7:A9"/>
    <mergeCell ref="B7:B9"/>
    <mergeCell ref="C7:C8"/>
    <mergeCell ref="F7:F9"/>
    <mergeCell ref="D7:D9"/>
    <mergeCell ref="E7:E9"/>
    <mergeCell ref="F3:F4"/>
    <mergeCell ref="A2:C2"/>
    <mergeCell ref="A3:A4"/>
    <mergeCell ref="B3:B4"/>
    <mergeCell ref="C3:C4"/>
    <mergeCell ref="E3:E4"/>
    <mergeCell ref="D3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zoomScale="86" zoomScaleNormal="86" workbookViewId="0">
      <selection sqref="A1:G5"/>
    </sheetView>
  </sheetViews>
  <sheetFormatPr baseColWidth="10" defaultRowHeight="12.75"/>
  <cols>
    <col min="1" max="1" width="11.42578125" style="2"/>
    <col min="2" max="2" width="22.140625" style="2" customWidth="1"/>
    <col min="3" max="3" width="26.85546875" style="2" customWidth="1"/>
    <col min="4" max="4" width="30.5703125" style="2" customWidth="1"/>
    <col min="5" max="16384" width="11.42578125" style="2"/>
  </cols>
  <sheetData>
    <row r="1" spans="1:7" ht="26.25" thickBot="1">
      <c r="A1" s="348" t="s">
        <v>0</v>
      </c>
      <c r="B1" s="27" t="s">
        <v>1</v>
      </c>
      <c r="C1" s="486" t="s">
        <v>2</v>
      </c>
      <c r="D1" s="486"/>
      <c r="E1" s="27" t="s">
        <v>148</v>
      </c>
      <c r="F1" s="27" t="s">
        <v>3</v>
      </c>
      <c r="G1" s="349" t="s">
        <v>483</v>
      </c>
    </row>
    <row r="2" spans="1:7">
      <c r="A2" s="359" t="s">
        <v>269</v>
      </c>
      <c r="B2" s="360"/>
      <c r="C2" s="360"/>
      <c r="D2" s="360"/>
      <c r="E2" s="361"/>
      <c r="F2" s="361"/>
      <c r="G2" s="362"/>
    </row>
    <row r="3" spans="1:7" ht="51">
      <c r="A3" s="410" t="s">
        <v>430</v>
      </c>
      <c r="B3" s="90" t="s">
        <v>128</v>
      </c>
      <c r="C3" s="90"/>
      <c r="D3" s="30" t="s">
        <v>129</v>
      </c>
      <c r="E3" s="90">
        <v>3929</v>
      </c>
      <c r="F3" s="55" t="s">
        <v>294</v>
      </c>
      <c r="G3" s="343" t="s">
        <v>592</v>
      </c>
    </row>
    <row r="4" spans="1:7" ht="25.5">
      <c r="A4" s="410"/>
      <c r="B4" s="90"/>
      <c r="C4" s="90"/>
      <c r="D4" s="1" t="s">
        <v>393</v>
      </c>
      <c r="E4" s="90"/>
      <c r="F4" s="55"/>
      <c r="G4" s="343"/>
    </row>
    <row r="5" spans="1:7" ht="39" thickBot="1">
      <c r="A5" s="487" t="s">
        <v>434</v>
      </c>
      <c r="B5" s="488" t="s">
        <v>395</v>
      </c>
      <c r="C5" s="488"/>
      <c r="D5" s="489" t="s">
        <v>396</v>
      </c>
      <c r="E5" s="490">
        <v>174139</v>
      </c>
      <c r="F5" s="491"/>
      <c r="G5" s="254" t="s">
        <v>397</v>
      </c>
    </row>
  </sheetData>
  <mergeCells count="8">
    <mergeCell ref="B5:C5"/>
    <mergeCell ref="G3:G4"/>
    <mergeCell ref="F3:F4"/>
    <mergeCell ref="C1:D1"/>
    <mergeCell ref="A2:D2"/>
    <mergeCell ref="A3:A4"/>
    <mergeCell ref="B3:C4"/>
    <mergeCell ref="E3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topLeftCell="A22" zoomScale="82" zoomScaleNormal="82" workbookViewId="0">
      <selection activeCell="B31" sqref="B31:C31"/>
    </sheetView>
  </sheetViews>
  <sheetFormatPr baseColWidth="10" defaultRowHeight="12.75"/>
  <cols>
    <col min="1" max="1" width="9" style="2" customWidth="1"/>
    <col min="2" max="2" width="31" style="2" customWidth="1"/>
    <col min="3" max="3" width="40" style="2" customWidth="1"/>
    <col min="4" max="4" width="24" style="2" customWidth="1"/>
    <col min="5" max="5" width="11.42578125" style="2"/>
    <col min="6" max="6" width="27.28515625" style="2" customWidth="1"/>
    <col min="7" max="16384" width="11.42578125" style="2"/>
  </cols>
  <sheetData>
    <row r="1" spans="1:6" ht="13.5" thickBot="1">
      <c r="A1" s="348" t="s">
        <v>0</v>
      </c>
      <c r="B1" s="27" t="s">
        <v>1</v>
      </c>
      <c r="C1" s="27" t="s">
        <v>2</v>
      </c>
      <c r="D1" s="27" t="s">
        <v>148</v>
      </c>
      <c r="E1" s="27" t="s">
        <v>3</v>
      </c>
      <c r="F1" s="349" t="s">
        <v>483</v>
      </c>
    </row>
    <row r="2" spans="1:6" ht="38.25">
      <c r="A2" s="341" t="s">
        <v>45</v>
      </c>
      <c r="B2" s="67" t="s">
        <v>46</v>
      </c>
      <c r="C2" s="39" t="s">
        <v>398</v>
      </c>
      <c r="D2" s="100">
        <v>1</v>
      </c>
      <c r="E2" s="67"/>
      <c r="F2" s="347" t="s">
        <v>408</v>
      </c>
    </row>
    <row r="3" spans="1:6" ht="25.5">
      <c r="A3" s="334"/>
      <c r="B3" s="55"/>
      <c r="C3" s="1" t="s">
        <v>399</v>
      </c>
      <c r="D3" s="55"/>
      <c r="E3" s="55"/>
      <c r="F3" s="335"/>
    </row>
    <row r="4" spans="1:6" ht="38.25">
      <c r="A4" s="334" t="s">
        <v>48</v>
      </c>
      <c r="B4" s="55" t="s">
        <v>49</v>
      </c>
      <c r="C4" s="30" t="s">
        <v>400</v>
      </c>
      <c r="D4" s="91">
        <v>1</v>
      </c>
      <c r="E4" s="55"/>
      <c r="F4" s="335" t="s">
        <v>408</v>
      </c>
    </row>
    <row r="5" spans="1:6">
      <c r="A5" s="334"/>
      <c r="B5" s="55"/>
      <c r="C5" s="1" t="s">
        <v>354</v>
      </c>
      <c r="D5" s="55"/>
      <c r="E5" s="55"/>
      <c r="F5" s="335"/>
    </row>
    <row r="6" spans="1:6" ht="38.25">
      <c r="A6" s="334" t="s">
        <v>51</v>
      </c>
      <c r="B6" s="55" t="s">
        <v>52</v>
      </c>
      <c r="C6" s="30" t="s">
        <v>353</v>
      </c>
      <c r="D6" s="91">
        <v>1</v>
      </c>
      <c r="E6" s="55" t="s">
        <v>401</v>
      </c>
      <c r="F6" s="335" t="s">
        <v>409</v>
      </c>
    </row>
    <row r="7" spans="1:6">
      <c r="A7" s="334"/>
      <c r="B7" s="55"/>
      <c r="C7" s="1" t="s">
        <v>354</v>
      </c>
      <c r="D7" s="55"/>
      <c r="E7" s="55"/>
      <c r="F7" s="335"/>
    </row>
    <row r="8" spans="1:6" ht="63.75">
      <c r="A8" s="334" t="s">
        <v>54</v>
      </c>
      <c r="B8" s="55" t="s">
        <v>55</v>
      </c>
      <c r="C8" s="30" t="s">
        <v>355</v>
      </c>
      <c r="D8" s="55">
        <v>1</v>
      </c>
      <c r="E8" s="55"/>
      <c r="F8" s="336" t="s">
        <v>402</v>
      </c>
    </row>
    <row r="9" spans="1:6">
      <c r="A9" s="334"/>
      <c r="B9" s="55"/>
      <c r="C9" s="1" t="s">
        <v>354</v>
      </c>
      <c r="D9" s="55"/>
      <c r="E9" s="55"/>
      <c r="F9" s="336"/>
    </row>
    <row r="10" spans="1:6" ht="25.5">
      <c r="A10" s="334" t="s">
        <v>57</v>
      </c>
      <c r="B10" s="55" t="s">
        <v>58</v>
      </c>
      <c r="C10" s="30" t="s">
        <v>356</v>
      </c>
      <c r="D10" s="55">
        <v>0</v>
      </c>
      <c r="E10" s="55" t="s">
        <v>401</v>
      </c>
      <c r="F10" s="335"/>
    </row>
    <row r="11" spans="1:6">
      <c r="A11" s="334"/>
      <c r="B11" s="55"/>
      <c r="C11" s="1" t="s">
        <v>354</v>
      </c>
      <c r="D11" s="55"/>
      <c r="E11" s="55"/>
      <c r="F11" s="335"/>
    </row>
    <row r="12" spans="1:6" ht="38.25">
      <c r="A12" s="337" t="s">
        <v>60</v>
      </c>
      <c r="B12" s="30" t="s">
        <v>212</v>
      </c>
      <c r="C12" s="30" t="s">
        <v>61</v>
      </c>
      <c r="D12" s="30">
        <v>1</v>
      </c>
      <c r="E12" s="30" t="s">
        <v>402</v>
      </c>
      <c r="F12" s="338" t="s">
        <v>410</v>
      </c>
    </row>
    <row r="13" spans="1:6" ht="89.25">
      <c r="A13" s="337" t="s">
        <v>62</v>
      </c>
      <c r="B13" s="30" t="s">
        <v>517</v>
      </c>
      <c r="C13" s="30" t="s">
        <v>63</v>
      </c>
      <c r="D13" s="45">
        <v>25</v>
      </c>
      <c r="E13" s="30" t="s">
        <v>401</v>
      </c>
      <c r="F13" s="338" t="s">
        <v>411</v>
      </c>
    </row>
    <row r="14" spans="1:6" ht="38.25">
      <c r="A14" s="337" t="s">
        <v>64</v>
      </c>
      <c r="B14" s="30" t="s">
        <v>65</v>
      </c>
      <c r="C14" s="30" t="s">
        <v>66</v>
      </c>
      <c r="D14" s="45">
        <v>1</v>
      </c>
      <c r="E14" s="30" t="s">
        <v>402</v>
      </c>
      <c r="F14" s="338" t="s">
        <v>410</v>
      </c>
    </row>
    <row r="15" spans="1:6" ht="38.25">
      <c r="A15" s="334" t="s">
        <v>73</v>
      </c>
      <c r="B15" s="55" t="s">
        <v>74</v>
      </c>
      <c r="C15" s="30" t="s">
        <v>357</v>
      </c>
      <c r="D15" s="55">
        <v>1</v>
      </c>
      <c r="E15" s="55" t="s">
        <v>402</v>
      </c>
      <c r="F15" s="336" t="s">
        <v>412</v>
      </c>
    </row>
    <row r="16" spans="1:6" ht="38.25" customHeight="1">
      <c r="A16" s="334"/>
      <c r="B16" s="55"/>
      <c r="C16" s="1" t="s">
        <v>354</v>
      </c>
      <c r="D16" s="55"/>
      <c r="E16" s="55"/>
      <c r="F16" s="336"/>
    </row>
    <row r="17" spans="1:6" ht="24.75" customHeight="1">
      <c r="A17" s="334" t="s">
        <v>102</v>
      </c>
      <c r="B17" s="55" t="s">
        <v>103</v>
      </c>
      <c r="C17" s="55" t="s">
        <v>104</v>
      </c>
      <c r="D17" s="66">
        <v>123202</v>
      </c>
      <c r="E17" s="55" t="s">
        <v>401</v>
      </c>
      <c r="F17" s="343" t="s">
        <v>596</v>
      </c>
    </row>
    <row r="18" spans="1:6" ht="51" customHeight="1">
      <c r="A18" s="334"/>
      <c r="B18" s="55"/>
      <c r="C18" s="55"/>
      <c r="D18" s="67"/>
      <c r="E18" s="55"/>
      <c r="F18" s="343"/>
    </row>
    <row r="19" spans="1:6" ht="25.5">
      <c r="A19" s="334" t="s">
        <v>105</v>
      </c>
      <c r="B19" s="55" t="s">
        <v>106</v>
      </c>
      <c r="C19" s="30" t="s">
        <v>403</v>
      </c>
      <c r="D19" s="91">
        <v>0</v>
      </c>
      <c r="E19" s="55" t="s">
        <v>401</v>
      </c>
      <c r="F19" s="343" t="s">
        <v>413</v>
      </c>
    </row>
    <row r="20" spans="1:6">
      <c r="A20" s="334"/>
      <c r="B20" s="55"/>
      <c r="C20" s="1" t="s">
        <v>404</v>
      </c>
      <c r="D20" s="55"/>
      <c r="E20" s="55"/>
      <c r="F20" s="343"/>
    </row>
    <row r="21" spans="1:6" ht="38.25">
      <c r="A21" s="334" t="s">
        <v>108</v>
      </c>
      <c r="B21" s="55" t="s">
        <v>109</v>
      </c>
      <c r="C21" s="30" t="s">
        <v>405</v>
      </c>
      <c r="D21" s="55" t="s">
        <v>414</v>
      </c>
      <c r="E21" s="55" t="s">
        <v>402</v>
      </c>
      <c r="F21" s="343" t="s">
        <v>415</v>
      </c>
    </row>
    <row r="22" spans="1:6">
      <c r="A22" s="334"/>
      <c r="B22" s="55"/>
      <c r="C22" s="1" t="s">
        <v>406</v>
      </c>
      <c r="D22" s="55"/>
      <c r="E22" s="55"/>
      <c r="F22" s="343"/>
    </row>
    <row r="23" spans="1:6" ht="25.5">
      <c r="A23" s="334" t="s">
        <v>111</v>
      </c>
      <c r="B23" s="55" t="s">
        <v>112</v>
      </c>
      <c r="C23" s="30" t="s">
        <v>407</v>
      </c>
      <c r="D23" s="91">
        <v>0</v>
      </c>
      <c r="E23" s="55" t="s">
        <v>401</v>
      </c>
      <c r="F23" s="343" t="s">
        <v>415</v>
      </c>
    </row>
    <row r="24" spans="1:6">
      <c r="A24" s="334"/>
      <c r="B24" s="55"/>
      <c r="C24" s="1" t="s">
        <v>404</v>
      </c>
      <c r="D24" s="55"/>
      <c r="E24" s="55"/>
      <c r="F24" s="343"/>
    </row>
    <row r="25" spans="1:6" ht="51.75" thickBot="1">
      <c r="A25" s="344" t="s">
        <v>114</v>
      </c>
      <c r="B25" s="345" t="s">
        <v>115</v>
      </c>
      <c r="C25" s="345" t="s">
        <v>116</v>
      </c>
      <c r="D25" s="345" t="s">
        <v>321</v>
      </c>
      <c r="E25" s="345" t="s">
        <v>401</v>
      </c>
      <c r="F25" s="346" t="s">
        <v>416</v>
      </c>
    </row>
    <row r="28" spans="1:6" ht="13.5" thickBot="1"/>
    <row r="29" spans="1:6" ht="13.5" thickBot="1">
      <c r="A29" s="348" t="s">
        <v>0</v>
      </c>
      <c r="B29" s="27" t="s">
        <v>1</v>
      </c>
      <c r="C29" s="27" t="s">
        <v>2</v>
      </c>
      <c r="D29" s="27" t="s">
        <v>148</v>
      </c>
      <c r="E29" s="27" t="s">
        <v>3</v>
      </c>
      <c r="F29" s="349" t="s">
        <v>483</v>
      </c>
    </row>
    <row r="30" spans="1:6">
      <c r="A30" s="492" t="s">
        <v>602</v>
      </c>
      <c r="B30" s="229"/>
      <c r="C30" s="229"/>
      <c r="D30" s="229"/>
      <c r="E30" s="229"/>
      <c r="F30" s="493"/>
    </row>
    <row r="31" spans="1:6" ht="51.75" thickBot="1">
      <c r="A31" s="436" t="s">
        <v>361</v>
      </c>
      <c r="B31" s="437" t="s">
        <v>365</v>
      </c>
      <c r="C31" s="438" t="s">
        <v>366</v>
      </c>
      <c r="D31" s="356">
        <v>1</v>
      </c>
      <c r="E31" s="357"/>
      <c r="F31" s="358" t="s">
        <v>601</v>
      </c>
    </row>
  </sheetData>
  <mergeCells count="51">
    <mergeCell ref="A23:A24"/>
    <mergeCell ref="B23:B24"/>
    <mergeCell ref="D23:D24"/>
    <mergeCell ref="E23:E24"/>
    <mergeCell ref="F23:F24"/>
    <mergeCell ref="A19:A20"/>
    <mergeCell ref="B19:B20"/>
    <mergeCell ref="D19:D20"/>
    <mergeCell ref="E19:E20"/>
    <mergeCell ref="F19:F20"/>
    <mergeCell ref="A21:A22"/>
    <mergeCell ref="B21:B22"/>
    <mergeCell ref="D21:D22"/>
    <mergeCell ref="E21:E22"/>
    <mergeCell ref="F21:F22"/>
    <mergeCell ref="A15:A16"/>
    <mergeCell ref="B15:B16"/>
    <mergeCell ref="D15:D16"/>
    <mergeCell ref="E15:E16"/>
    <mergeCell ref="F15:F16"/>
    <mergeCell ref="A17:A18"/>
    <mergeCell ref="B17:B18"/>
    <mergeCell ref="C17:C18"/>
    <mergeCell ref="E17:E18"/>
    <mergeCell ref="F17:F18"/>
    <mergeCell ref="D17:D18"/>
    <mergeCell ref="A8:A9"/>
    <mergeCell ref="B8:B9"/>
    <mergeCell ref="D8:D9"/>
    <mergeCell ref="E8:E9"/>
    <mergeCell ref="F8:F9"/>
    <mergeCell ref="A10:A11"/>
    <mergeCell ref="B10:B11"/>
    <mergeCell ref="D10:D11"/>
    <mergeCell ref="E10:E11"/>
    <mergeCell ref="F10:F11"/>
    <mergeCell ref="A4:A5"/>
    <mergeCell ref="B4:B5"/>
    <mergeCell ref="D4:D5"/>
    <mergeCell ref="E4:E5"/>
    <mergeCell ref="F4:F5"/>
    <mergeCell ref="A6:A7"/>
    <mergeCell ref="B6:B7"/>
    <mergeCell ref="D6:D7"/>
    <mergeCell ref="E6:E7"/>
    <mergeCell ref="F6:F7"/>
    <mergeCell ref="A2:A3"/>
    <mergeCell ref="B2:B3"/>
    <mergeCell ref="D2:D3"/>
    <mergeCell ref="E2:E3"/>
    <mergeCell ref="F2:F3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topLeftCell="A19" zoomScale="84" zoomScaleNormal="84" workbookViewId="0">
      <selection activeCell="B30" sqref="B30:C30"/>
    </sheetView>
  </sheetViews>
  <sheetFormatPr baseColWidth="10" defaultRowHeight="12.75"/>
  <cols>
    <col min="1" max="1" width="11.42578125" style="2"/>
    <col min="2" max="2" width="28.140625" style="2" customWidth="1"/>
    <col min="3" max="3" width="32.5703125" style="2" customWidth="1"/>
    <col min="4" max="4" width="15.5703125" style="2" customWidth="1"/>
    <col min="5" max="5" width="14.5703125" style="2" customWidth="1"/>
    <col min="6" max="6" width="21" style="2" customWidth="1"/>
    <col min="7" max="16384" width="11.42578125" style="2"/>
  </cols>
  <sheetData>
    <row r="1" spans="1:6" ht="13.5" thickBot="1">
      <c r="A1" s="458" t="s">
        <v>0</v>
      </c>
      <c r="B1" s="446" t="s">
        <v>1</v>
      </c>
      <c r="C1" s="446" t="s">
        <v>2</v>
      </c>
      <c r="D1" s="446" t="s">
        <v>148</v>
      </c>
      <c r="E1" s="446" t="s">
        <v>3</v>
      </c>
      <c r="F1" s="447" t="s">
        <v>483</v>
      </c>
    </row>
    <row r="2" spans="1:6" ht="75.75" customHeight="1">
      <c r="A2" s="498" t="s">
        <v>45</v>
      </c>
      <c r="B2" s="73" t="s">
        <v>46</v>
      </c>
      <c r="C2" s="41" t="s">
        <v>180</v>
      </c>
      <c r="D2" s="499">
        <v>1</v>
      </c>
      <c r="E2" s="87" t="s">
        <v>234</v>
      </c>
      <c r="F2" s="500" t="s">
        <v>258</v>
      </c>
    </row>
    <row r="3" spans="1:6" ht="25.5">
      <c r="A3" s="461"/>
      <c r="B3" s="88"/>
      <c r="C3" s="4" t="s">
        <v>541</v>
      </c>
      <c r="D3" s="88"/>
      <c r="E3" s="82"/>
      <c r="F3" s="462"/>
    </row>
    <row r="4" spans="1:6" ht="63.75">
      <c r="A4" s="461" t="s">
        <v>48</v>
      </c>
      <c r="B4" s="88" t="s">
        <v>49</v>
      </c>
      <c r="C4" s="45" t="s">
        <v>183</v>
      </c>
      <c r="D4" s="104">
        <v>1</v>
      </c>
      <c r="E4" s="82" t="s">
        <v>234</v>
      </c>
      <c r="F4" s="462" t="s">
        <v>259</v>
      </c>
    </row>
    <row r="5" spans="1:6">
      <c r="A5" s="461"/>
      <c r="B5" s="88"/>
      <c r="C5" s="45" t="s">
        <v>184</v>
      </c>
      <c r="D5" s="88"/>
      <c r="E5" s="82"/>
      <c r="F5" s="462"/>
    </row>
    <row r="6" spans="1:6" ht="63.75">
      <c r="A6" s="461" t="s">
        <v>51</v>
      </c>
      <c r="B6" s="88" t="s">
        <v>52</v>
      </c>
      <c r="C6" s="45" t="s">
        <v>186</v>
      </c>
      <c r="D6" s="104">
        <v>1</v>
      </c>
      <c r="E6" s="82" t="s">
        <v>235</v>
      </c>
      <c r="F6" s="462" t="s">
        <v>260</v>
      </c>
    </row>
    <row r="7" spans="1:6">
      <c r="A7" s="461"/>
      <c r="B7" s="88"/>
      <c r="C7" s="45" t="s">
        <v>184</v>
      </c>
      <c r="D7" s="88"/>
      <c r="E7" s="82"/>
      <c r="F7" s="462"/>
    </row>
    <row r="8" spans="1:6" ht="102">
      <c r="A8" s="461" t="s">
        <v>54</v>
      </c>
      <c r="B8" s="88" t="s">
        <v>55</v>
      </c>
      <c r="C8" s="45" t="s">
        <v>188</v>
      </c>
      <c r="D8" s="88">
        <v>2</v>
      </c>
      <c r="E8" s="82"/>
      <c r="F8" s="462" t="s">
        <v>261</v>
      </c>
    </row>
    <row r="9" spans="1:6">
      <c r="A9" s="461"/>
      <c r="B9" s="88"/>
      <c r="C9" s="45" t="s">
        <v>184</v>
      </c>
      <c r="D9" s="88"/>
      <c r="E9" s="82"/>
      <c r="F9" s="462"/>
    </row>
    <row r="10" spans="1:6" ht="51">
      <c r="A10" s="461" t="s">
        <v>57</v>
      </c>
      <c r="B10" s="88" t="s">
        <v>58</v>
      </c>
      <c r="C10" s="45" t="s">
        <v>190</v>
      </c>
      <c r="D10" s="88">
        <v>0</v>
      </c>
      <c r="E10" s="82"/>
      <c r="F10" s="462"/>
    </row>
    <row r="11" spans="1:6">
      <c r="A11" s="461"/>
      <c r="B11" s="88"/>
      <c r="C11" s="45" t="s">
        <v>184</v>
      </c>
      <c r="D11" s="88"/>
      <c r="E11" s="82"/>
      <c r="F11" s="462"/>
    </row>
    <row r="12" spans="1:6" ht="63.75">
      <c r="A12" s="461" t="s">
        <v>73</v>
      </c>
      <c r="B12" s="88" t="s">
        <v>74</v>
      </c>
      <c r="C12" s="45" t="s">
        <v>192</v>
      </c>
      <c r="D12" s="88">
        <v>0</v>
      </c>
      <c r="E12" s="82"/>
      <c r="F12" s="462" t="s">
        <v>237</v>
      </c>
    </row>
    <row r="13" spans="1:6">
      <c r="A13" s="494"/>
      <c r="B13" s="92"/>
      <c r="C13" s="49" t="s">
        <v>184</v>
      </c>
      <c r="D13" s="92"/>
      <c r="E13" s="86"/>
      <c r="F13" s="495"/>
    </row>
    <row r="14" spans="1:6" ht="76.5">
      <c r="A14" s="465" t="s">
        <v>96</v>
      </c>
      <c r="B14" s="45" t="s">
        <v>97</v>
      </c>
      <c r="C14" s="45" t="s">
        <v>194</v>
      </c>
      <c r="D14" s="103">
        <v>1</v>
      </c>
      <c r="E14" s="42" t="s">
        <v>238</v>
      </c>
      <c r="F14" s="466" t="s">
        <v>238</v>
      </c>
    </row>
    <row r="15" spans="1:6" ht="76.5">
      <c r="A15" s="465" t="s">
        <v>99</v>
      </c>
      <c r="B15" s="45" t="s">
        <v>100</v>
      </c>
      <c r="C15" s="45" t="s">
        <v>195</v>
      </c>
      <c r="D15" s="103">
        <v>1</v>
      </c>
      <c r="E15" s="42" t="s">
        <v>238</v>
      </c>
      <c r="F15" s="466"/>
    </row>
    <row r="16" spans="1:6" ht="38.25">
      <c r="A16" s="465" t="s">
        <v>102</v>
      </c>
      <c r="B16" s="45" t="s">
        <v>103</v>
      </c>
      <c r="C16" s="45" t="s">
        <v>104</v>
      </c>
      <c r="D16" s="45" t="s">
        <v>321</v>
      </c>
      <c r="E16" s="42"/>
      <c r="F16" s="466"/>
    </row>
    <row r="17" spans="1:6" ht="38.25">
      <c r="A17" s="461" t="s">
        <v>105</v>
      </c>
      <c r="B17" s="88" t="s">
        <v>106</v>
      </c>
      <c r="C17" s="45" t="s">
        <v>107</v>
      </c>
      <c r="D17" s="88" t="s">
        <v>321</v>
      </c>
      <c r="E17" s="82" t="s">
        <v>236</v>
      </c>
      <c r="F17" s="462"/>
    </row>
    <row r="18" spans="1:6">
      <c r="A18" s="461"/>
      <c r="B18" s="88"/>
      <c r="C18" s="45" t="s">
        <v>199</v>
      </c>
      <c r="D18" s="88"/>
      <c r="E18" s="82"/>
      <c r="F18" s="462"/>
    </row>
    <row r="19" spans="1:6" ht="43.5" customHeight="1">
      <c r="A19" s="461" t="s">
        <v>114</v>
      </c>
      <c r="B19" s="88" t="s">
        <v>115</v>
      </c>
      <c r="C19" s="88" t="s">
        <v>200</v>
      </c>
      <c r="D19" s="92" t="s">
        <v>504</v>
      </c>
      <c r="E19" s="82"/>
      <c r="F19" s="462" t="s">
        <v>499</v>
      </c>
    </row>
    <row r="20" spans="1:6" ht="13.5" thickBot="1">
      <c r="A20" s="496"/>
      <c r="B20" s="478"/>
      <c r="C20" s="478"/>
      <c r="D20" s="497"/>
      <c r="E20" s="479"/>
      <c r="F20" s="480"/>
    </row>
    <row r="22" spans="1:6" ht="13.5" thickBot="1"/>
    <row r="23" spans="1:6" ht="13.5" thickBot="1">
      <c r="A23" s="348" t="s">
        <v>0</v>
      </c>
      <c r="B23" s="27" t="s">
        <v>1</v>
      </c>
      <c r="C23" s="505" t="s">
        <v>2</v>
      </c>
      <c r="D23" s="506" t="s">
        <v>148</v>
      </c>
      <c r="E23" s="27" t="s">
        <v>3</v>
      </c>
      <c r="F23" s="349" t="s">
        <v>483</v>
      </c>
    </row>
    <row r="24" spans="1:6">
      <c r="A24" s="359" t="s">
        <v>269</v>
      </c>
      <c r="B24" s="360"/>
      <c r="C24" s="360"/>
      <c r="D24" s="360"/>
      <c r="E24" s="361"/>
      <c r="F24" s="504"/>
    </row>
    <row r="25" spans="1:6" ht="25.5">
      <c r="A25" s="461" t="s">
        <v>339</v>
      </c>
      <c r="B25" s="55" t="s">
        <v>340</v>
      </c>
      <c r="C25" s="30" t="s">
        <v>341</v>
      </c>
      <c r="D25" s="88">
        <v>4</v>
      </c>
      <c r="E25" s="82" t="s">
        <v>427</v>
      </c>
      <c r="F25" s="462" t="s">
        <v>419</v>
      </c>
    </row>
    <row r="26" spans="1:6">
      <c r="A26" s="461"/>
      <c r="B26" s="55"/>
      <c r="C26" s="30" t="s">
        <v>417</v>
      </c>
      <c r="D26" s="88"/>
      <c r="E26" s="82"/>
      <c r="F26" s="462"/>
    </row>
    <row r="27" spans="1:6">
      <c r="A27" s="461"/>
      <c r="B27" s="55"/>
      <c r="C27" s="30" t="s">
        <v>344</v>
      </c>
      <c r="D27" s="88"/>
      <c r="E27" s="82"/>
      <c r="F27" s="462"/>
    </row>
    <row r="28" spans="1:6">
      <c r="A28" s="494"/>
      <c r="B28" s="66"/>
      <c r="C28" s="38" t="s">
        <v>418</v>
      </c>
      <c r="D28" s="92"/>
      <c r="E28" s="86"/>
      <c r="F28" s="495"/>
    </row>
    <row r="29" spans="1:6" ht="76.5">
      <c r="A29" s="465" t="s">
        <v>420</v>
      </c>
      <c r="B29" s="30" t="s">
        <v>421</v>
      </c>
      <c r="C29" s="30" t="s">
        <v>422</v>
      </c>
      <c r="D29" s="45">
        <v>1</v>
      </c>
      <c r="E29" s="42" t="s">
        <v>427</v>
      </c>
      <c r="F29" s="466" t="s">
        <v>423</v>
      </c>
    </row>
    <row r="30" spans="1:6" ht="90.75" customHeight="1" thickBot="1">
      <c r="A30" s="501" t="s">
        <v>424</v>
      </c>
      <c r="B30" s="489" t="s">
        <v>425</v>
      </c>
      <c r="C30" s="489" t="s">
        <v>426</v>
      </c>
      <c r="D30" s="489">
        <v>140</v>
      </c>
      <c r="E30" s="502" t="s">
        <v>427</v>
      </c>
      <c r="F30" s="503" t="s">
        <v>500</v>
      </c>
    </row>
    <row r="33" spans="3:3">
      <c r="C33" s="2" t="s">
        <v>266</v>
      </c>
    </row>
  </sheetData>
  <mergeCells count="47">
    <mergeCell ref="F25:F28"/>
    <mergeCell ref="A19:A20"/>
    <mergeCell ref="B19:B20"/>
    <mergeCell ref="C19:C20"/>
    <mergeCell ref="E19:E20"/>
    <mergeCell ref="F19:F20"/>
    <mergeCell ref="A24:D24"/>
    <mergeCell ref="A25:A28"/>
    <mergeCell ref="B25:B28"/>
    <mergeCell ref="D25:D28"/>
    <mergeCell ref="E25:E28"/>
    <mergeCell ref="D19:D20"/>
    <mergeCell ref="A17:A18"/>
    <mergeCell ref="B17:B18"/>
    <mergeCell ref="D17:D18"/>
    <mergeCell ref="E17:E18"/>
    <mergeCell ref="F17:F18"/>
    <mergeCell ref="A12:A13"/>
    <mergeCell ref="B12:B13"/>
    <mergeCell ref="D12:D13"/>
    <mergeCell ref="E12:E13"/>
    <mergeCell ref="F12:F13"/>
    <mergeCell ref="A10:A11"/>
    <mergeCell ref="B10:B11"/>
    <mergeCell ref="D10:D11"/>
    <mergeCell ref="E10:E11"/>
    <mergeCell ref="F10:F11"/>
    <mergeCell ref="A8:A9"/>
    <mergeCell ref="B8:B9"/>
    <mergeCell ref="D8:D9"/>
    <mergeCell ref="E8:E9"/>
    <mergeCell ref="F8:F9"/>
    <mergeCell ref="A6:A7"/>
    <mergeCell ref="B6:B7"/>
    <mergeCell ref="D6:D7"/>
    <mergeCell ref="E6:E7"/>
    <mergeCell ref="F6:F7"/>
    <mergeCell ref="A4:A5"/>
    <mergeCell ref="B4:B5"/>
    <mergeCell ref="D4:D5"/>
    <mergeCell ref="E4:E5"/>
    <mergeCell ref="F4:F5"/>
    <mergeCell ref="A2:A3"/>
    <mergeCell ref="B2:B3"/>
    <mergeCell ref="D2:D3"/>
    <mergeCell ref="E2:E3"/>
    <mergeCell ref="F2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6"/>
  <sheetViews>
    <sheetView zoomScale="85" zoomScaleNormal="85" workbookViewId="0">
      <selection activeCell="F68" sqref="F67:F68"/>
    </sheetView>
  </sheetViews>
  <sheetFormatPr baseColWidth="10" defaultRowHeight="15"/>
  <cols>
    <col min="1" max="1" width="2" bestFit="1" customWidth="1"/>
    <col min="2" max="2" width="38" customWidth="1"/>
    <col min="3" max="3" width="13.7109375" bestFit="1" customWidth="1"/>
    <col min="4" max="4" width="15.42578125" bestFit="1" customWidth="1"/>
    <col min="5" max="5" width="28.5703125" bestFit="1" customWidth="1"/>
  </cols>
  <sheetData>
    <row r="2" spans="1:5">
      <c r="B2" s="17" t="s">
        <v>435</v>
      </c>
      <c r="C2" s="17" t="s">
        <v>436</v>
      </c>
      <c r="D2" s="17" t="s">
        <v>440</v>
      </c>
      <c r="E2" s="17" t="s">
        <v>437</v>
      </c>
    </row>
    <row r="4" spans="1:5">
      <c r="A4">
        <v>1</v>
      </c>
      <c r="B4" s="23" t="s">
        <v>438</v>
      </c>
      <c r="C4" s="93">
        <v>2423</v>
      </c>
      <c r="D4" s="19">
        <v>102393</v>
      </c>
    </row>
    <row r="5" spans="1:5">
      <c r="A5">
        <v>1</v>
      </c>
      <c r="B5" s="23" t="s">
        <v>439</v>
      </c>
      <c r="C5" s="93"/>
      <c r="D5" s="19">
        <v>223215</v>
      </c>
    </row>
    <row r="6" spans="1:5">
      <c r="A6">
        <v>1</v>
      </c>
      <c r="B6" s="23" t="s">
        <v>443</v>
      </c>
      <c r="C6" s="93"/>
      <c r="D6" s="19">
        <v>197037</v>
      </c>
    </row>
    <row r="7" spans="1:5">
      <c r="A7">
        <v>1</v>
      </c>
      <c r="B7" s="23" t="s">
        <v>441</v>
      </c>
      <c r="C7" s="93"/>
      <c r="D7" s="19">
        <v>200878</v>
      </c>
    </row>
    <row r="8" spans="1:5">
      <c r="A8">
        <v>1</v>
      </c>
      <c r="B8" s="23" t="s">
        <v>442</v>
      </c>
      <c r="C8" s="93"/>
      <c r="D8" s="19">
        <v>163555</v>
      </c>
    </row>
    <row r="9" spans="1:5">
      <c r="A9">
        <v>1</v>
      </c>
      <c r="B9" s="97" t="s">
        <v>521</v>
      </c>
      <c r="C9" s="93"/>
      <c r="D9" s="19"/>
    </row>
    <row r="10" spans="1:5">
      <c r="A10">
        <v>1</v>
      </c>
      <c r="B10" s="23" t="s">
        <v>451</v>
      </c>
      <c r="C10" s="93"/>
      <c r="D10" s="93">
        <v>156542</v>
      </c>
    </row>
    <row r="11" spans="1:5">
      <c r="A11">
        <v>1</v>
      </c>
      <c r="B11" s="23" t="s">
        <v>452</v>
      </c>
      <c r="C11" s="93"/>
      <c r="D11" s="93"/>
    </row>
    <row r="12" spans="1:5">
      <c r="A12">
        <v>1</v>
      </c>
      <c r="B12" s="23" t="s">
        <v>453</v>
      </c>
      <c r="C12" s="93"/>
      <c r="D12" s="93"/>
    </row>
    <row r="13" spans="1:5">
      <c r="A13">
        <v>1</v>
      </c>
      <c r="B13" s="23" t="s">
        <v>454</v>
      </c>
      <c r="C13" s="93"/>
      <c r="D13" s="93"/>
    </row>
    <row r="14" spans="1:5">
      <c r="A14">
        <v>1</v>
      </c>
      <c r="B14" s="23" t="s">
        <v>455</v>
      </c>
      <c r="C14" s="93"/>
      <c r="D14" s="93"/>
    </row>
    <row r="15" spans="1:5">
      <c r="A15">
        <v>1</v>
      </c>
      <c r="B15" s="23" t="s">
        <v>456</v>
      </c>
      <c r="C15" s="93"/>
      <c r="D15" s="93"/>
    </row>
    <row r="16" spans="1:5">
      <c r="A16">
        <v>1</v>
      </c>
      <c r="B16" s="23" t="s">
        <v>457</v>
      </c>
      <c r="C16" s="93"/>
      <c r="D16" s="93"/>
    </row>
    <row r="17" spans="1:5">
      <c r="A17">
        <v>1</v>
      </c>
      <c r="B17" s="23" t="s">
        <v>458</v>
      </c>
      <c r="C17" s="93"/>
      <c r="D17" s="93"/>
    </row>
    <row r="18" spans="1:5">
      <c r="B18" t="s">
        <v>266</v>
      </c>
      <c r="C18" s="16"/>
      <c r="D18" s="16"/>
    </row>
    <row r="19" spans="1:5">
      <c r="A19">
        <v>1</v>
      </c>
      <c r="B19" s="23" t="s">
        <v>444</v>
      </c>
      <c r="C19" s="16">
        <v>95</v>
      </c>
      <c r="D19" s="93">
        <v>909850</v>
      </c>
      <c r="E19" s="93">
        <v>2473</v>
      </c>
    </row>
    <row r="20" spans="1:5">
      <c r="A20">
        <v>1</v>
      </c>
      <c r="B20" s="23" t="s">
        <v>445</v>
      </c>
      <c r="C20" s="16">
        <v>26</v>
      </c>
      <c r="D20" s="93"/>
      <c r="E20" s="93"/>
    </row>
    <row r="21" spans="1:5">
      <c r="A21">
        <v>1</v>
      </c>
      <c r="B21" s="23" t="s">
        <v>446</v>
      </c>
      <c r="C21" s="16">
        <v>5</v>
      </c>
      <c r="D21" s="93"/>
      <c r="E21" s="93"/>
    </row>
    <row r="22" spans="1:5">
      <c r="A22">
        <v>1</v>
      </c>
      <c r="B22" s="23" t="s">
        <v>447</v>
      </c>
      <c r="C22" s="16">
        <v>20</v>
      </c>
      <c r="D22" s="93"/>
      <c r="E22" s="93"/>
    </row>
    <row r="23" spans="1:5">
      <c r="A23">
        <v>1</v>
      </c>
      <c r="B23" s="23" t="s">
        <v>448</v>
      </c>
      <c r="C23" s="16">
        <v>11</v>
      </c>
      <c r="D23" s="93"/>
      <c r="E23" s="93"/>
    </row>
    <row r="24" spans="1:5">
      <c r="A24">
        <v>1</v>
      </c>
      <c r="B24" s="23" t="s">
        <v>449</v>
      </c>
      <c r="C24" s="16">
        <v>10</v>
      </c>
      <c r="D24" s="93"/>
      <c r="E24" s="93"/>
    </row>
    <row r="25" spans="1:5">
      <c r="A25">
        <v>1</v>
      </c>
      <c r="B25" s="23" t="s">
        <v>450</v>
      </c>
      <c r="C25" s="16">
        <v>15</v>
      </c>
      <c r="D25" s="93"/>
      <c r="E25" s="93"/>
    </row>
    <row r="26" spans="1:5">
      <c r="C26" s="16"/>
      <c r="D26" s="16"/>
    </row>
    <row r="27" spans="1:5">
      <c r="A27">
        <v>1</v>
      </c>
      <c r="B27" t="s">
        <v>459</v>
      </c>
      <c r="C27" s="16"/>
      <c r="D27" s="16"/>
    </row>
    <row r="28" spans="1:5">
      <c r="C28" s="16"/>
      <c r="D28" s="16"/>
    </row>
    <row r="29" spans="1:5">
      <c r="A29">
        <v>1</v>
      </c>
      <c r="B29" s="23" t="s">
        <v>460</v>
      </c>
      <c r="C29" s="16">
        <v>8</v>
      </c>
      <c r="D29" s="16"/>
    </row>
    <row r="30" spans="1:5">
      <c r="C30" s="16"/>
      <c r="D30" s="16"/>
    </row>
    <row r="31" spans="1:5">
      <c r="B31" s="18" t="s">
        <v>461</v>
      </c>
      <c r="C31" s="16"/>
      <c r="D31" s="16"/>
    </row>
    <row r="32" spans="1:5">
      <c r="A32">
        <v>1</v>
      </c>
      <c r="B32" s="23" t="s">
        <v>462</v>
      </c>
      <c r="C32" s="16"/>
      <c r="D32" s="16"/>
    </row>
    <row r="33" spans="1:5">
      <c r="A33">
        <v>1</v>
      </c>
      <c r="B33" s="23" t="s">
        <v>463</v>
      </c>
      <c r="C33" s="16"/>
      <c r="D33" s="16"/>
    </row>
    <row r="34" spans="1:5">
      <c r="A34">
        <v>1</v>
      </c>
      <c r="B34" s="23" t="s">
        <v>464</v>
      </c>
      <c r="C34" s="16"/>
      <c r="D34" s="16"/>
    </row>
    <row r="35" spans="1:5">
      <c r="C35" s="16"/>
      <c r="D35" s="16"/>
    </row>
    <row r="36" spans="1:5">
      <c r="A36">
        <v>1</v>
      </c>
      <c r="B36" s="23" t="s">
        <v>465</v>
      </c>
      <c r="C36" s="94">
        <v>155</v>
      </c>
      <c r="D36" s="19">
        <v>126974</v>
      </c>
      <c r="E36" s="16">
        <v>374</v>
      </c>
    </row>
    <row r="37" spans="1:5">
      <c r="A37">
        <v>1</v>
      </c>
      <c r="B37" s="96" t="s">
        <v>466</v>
      </c>
      <c r="C37" s="94">
        <v>18</v>
      </c>
      <c r="D37" s="19">
        <v>14188</v>
      </c>
      <c r="E37" s="16">
        <v>500</v>
      </c>
    </row>
    <row r="38" spans="1:5">
      <c r="C38" s="16"/>
      <c r="D38" s="16"/>
    </row>
    <row r="39" spans="1:5">
      <c r="B39" s="18" t="s">
        <v>467</v>
      </c>
      <c r="C39" s="16"/>
      <c r="D39" s="16"/>
    </row>
    <row r="40" spans="1:5">
      <c r="A40">
        <v>1</v>
      </c>
      <c r="B40" t="s">
        <v>468</v>
      </c>
      <c r="C40" s="16">
        <v>18</v>
      </c>
      <c r="D40" s="16"/>
      <c r="E40" s="93">
        <v>249255</v>
      </c>
    </row>
    <row r="41" spans="1:5">
      <c r="A41">
        <v>1</v>
      </c>
      <c r="B41" t="s">
        <v>469</v>
      </c>
      <c r="C41" s="16">
        <v>29</v>
      </c>
      <c r="D41" s="16"/>
      <c r="E41" s="93"/>
    </row>
    <row r="42" spans="1:5">
      <c r="A42">
        <v>1</v>
      </c>
      <c r="B42" t="s">
        <v>470</v>
      </c>
      <c r="C42" s="16">
        <v>20</v>
      </c>
      <c r="D42" s="16"/>
      <c r="E42" s="93"/>
    </row>
    <row r="43" spans="1:5">
      <c r="A43">
        <v>1</v>
      </c>
      <c r="B43" t="s">
        <v>471</v>
      </c>
      <c r="C43" s="16">
        <v>6</v>
      </c>
      <c r="D43" s="16"/>
      <c r="E43" s="93"/>
    </row>
    <row r="44" spans="1:5">
      <c r="A44">
        <v>1</v>
      </c>
      <c r="B44" t="s">
        <v>472</v>
      </c>
      <c r="C44" s="16">
        <v>4</v>
      </c>
      <c r="D44" s="16"/>
      <c r="E44" s="93"/>
    </row>
    <row r="45" spans="1:5">
      <c r="A45">
        <v>1</v>
      </c>
      <c r="B45" t="s">
        <v>534</v>
      </c>
      <c r="C45" s="16">
        <v>33</v>
      </c>
      <c r="D45" s="16"/>
      <c r="E45" s="50"/>
    </row>
    <row r="46" spans="1:5">
      <c r="A46">
        <v>1</v>
      </c>
      <c r="B46" t="s">
        <v>535</v>
      </c>
      <c r="C46" s="16">
        <v>35</v>
      </c>
      <c r="D46" s="16"/>
      <c r="E46" s="50"/>
    </row>
    <row r="47" spans="1:5">
      <c r="A47">
        <v>1</v>
      </c>
      <c r="B47" t="s">
        <v>536</v>
      </c>
      <c r="C47" s="16">
        <v>23</v>
      </c>
      <c r="D47" s="16"/>
      <c r="E47" s="50"/>
    </row>
    <row r="48" spans="1:5">
      <c r="A48">
        <v>1</v>
      </c>
      <c r="B48" t="s">
        <v>537</v>
      </c>
      <c r="C48" s="16">
        <v>15</v>
      </c>
      <c r="D48" s="16"/>
      <c r="E48" s="50"/>
    </row>
    <row r="49" spans="1:5">
      <c r="C49" s="16"/>
      <c r="D49" s="16"/>
    </row>
    <row r="50" spans="1:5">
      <c r="A50">
        <v>1</v>
      </c>
      <c r="B50" s="23" t="s">
        <v>473</v>
      </c>
      <c r="C50" s="16"/>
      <c r="D50" s="16"/>
    </row>
    <row r="51" spans="1:5">
      <c r="C51" s="16"/>
      <c r="D51" s="16"/>
    </row>
    <row r="52" spans="1:5">
      <c r="B52" s="18" t="s">
        <v>474</v>
      </c>
      <c r="C52" s="16"/>
      <c r="D52" s="16"/>
    </row>
    <row r="53" spans="1:5">
      <c r="A53">
        <v>1</v>
      </c>
      <c r="B53" t="s">
        <v>475</v>
      </c>
      <c r="C53" s="16">
        <v>13</v>
      </c>
      <c r="D53" s="16"/>
    </row>
    <row r="54" spans="1:5">
      <c r="A54">
        <v>1</v>
      </c>
      <c r="B54" t="s">
        <v>476</v>
      </c>
      <c r="C54" s="16">
        <v>15</v>
      </c>
      <c r="D54" s="16"/>
    </row>
    <row r="55" spans="1:5">
      <c r="A55">
        <v>1</v>
      </c>
      <c r="B55" s="23" t="s">
        <v>477</v>
      </c>
      <c r="C55" s="16">
        <v>31</v>
      </c>
      <c r="D55" s="16"/>
    </row>
    <row r="56" spans="1:5">
      <c r="A56">
        <v>1</v>
      </c>
      <c r="B56" t="s">
        <v>478</v>
      </c>
      <c r="C56" s="16">
        <v>11</v>
      </c>
      <c r="D56" s="16"/>
    </row>
    <row r="57" spans="1:5">
      <c r="A57">
        <v>1</v>
      </c>
      <c r="B57" t="s">
        <v>479</v>
      </c>
      <c r="C57" s="16">
        <v>13</v>
      </c>
      <c r="D57" s="16"/>
    </row>
    <row r="58" spans="1:5">
      <c r="A58">
        <v>1</v>
      </c>
      <c r="B58" t="s">
        <v>480</v>
      </c>
      <c r="C58" s="16">
        <v>30</v>
      </c>
      <c r="D58" s="16"/>
    </row>
    <row r="61" spans="1:5">
      <c r="B61" t="s">
        <v>482</v>
      </c>
      <c r="C61" s="21">
        <f>+SUM(A4:A58)</f>
        <v>44</v>
      </c>
    </row>
    <row r="63" spans="1:5">
      <c r="B63" s="17" t="s">
        <v>481</v>
      </c>
      <c r="C63" s="20">
        <f>+SUM(C4:C59)</f>
        <v>3082</v>
      </c>
      <c r="D63" s="20">
        <f>+SUM(D4:D59)</f>
        <v>2094632</v>
      </c>
      <c r="E63" s="20">
        <f>+SUM(E4:E59)</f>
        <v>252602</v>
      </c>
    </row>
    <row r="64" spans="1:5">
      <c r="C64" s="17" t="s">
        <v>436</v>
      </c>
      <c r="D64" s="17" t="s">
        <v>440</v>
      </c>
      <c r="E64" s="17" t="s">
        <v>437</v>
      </c>
    </row>
    <row r="66" spans="2:3">
      <c r="B66" s="23">
        <f>SUM(A4:A9)+SUM(A10:A17)+(SUM(A19:A25)+A27+A29+A32+A33+A34+A36+A50+A55)</f>
        <v>29</v>
      </c>
      <c r="C66" t="s">
        <v>503</v>
      </c>
    </row>
  </sheetData>
  <mergeCells count="5">
    <mergeCell ref="C4:C17"/>
    <mergeCell ref="D19:D25"/>
    <mergeCell ref="E19:E25"/>
    <mergeCell ref="D10:D17"/>
    <mergeCell ref="E40:E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zoomScale="80" zoomScaleNormal="80" workbookViewId="0">
      <pane xSplit="4" ySplit="2" topLeftCell="E114" activePane="bottomRight" state="frozen"/>
      <selection pane="topRight" activeCell="E1" sqref="E1"/>
      <selection pane="bottomLeft" activeCell="A4" sqref="A4"/>
      <selection pane="bottomRight" activeCell="B118" sqref="B118:C118"/>
    </sheetView>
  </sheetViews>
  <sheetFormatPr baseColWidth="10" defaultRowHeight="12.75"/>
  <cols>
    <col min="1" max="1" width="11.42578125" style="184"/>
    <col min="2" max="2" width="22.5703125" style="184" customWidth="1"/>
    <col min="3" max="3" width="30" style="184" customWidth="1"/>
    <col min="4" max="4" width="17.5703125" style="302" customWidth="1"/>
    <col min="5" max="5" width="18.28515625" style="195" bestFit="1" customWidth="1"/>
    <col min="6" max="6" width="15.28515625" style="195" customWidth="1"/>
    <col min="7" max="7" width="15.140625" style="195" customWidth="1"/>
    <col min="8" max="8" width="20.85546875" style="195" customWidth="1"/>
    <col min="9" max="9" width="18.85546875" style="195" customWidth="1"/>
    <col min="10" max="10" width="17" style="195" bestFit="1" customWidth="1"/>
    <col min="11" max="11" width="15.85546875" style="195" customWidth="1"/>
    <col min="12" max="12" width="19.140625" style="195" customWidth="1"/>
    <col min="13" max="13" width="17.7109375" style="195" customWidth="1"/>
    <col min="14" max="14" width="16.7109375" style="195" customWidth="1"/>
    <col min="15" max="15" width="15.42578125" style="195" bestFit="1" customWidth="1"/>
    <col min="16" max="16" width="33.5703125" style="195" customWidth="1"/>
    <col min="17" max="16384" width="11.42578125" style="184"/>
  </cols>
  <sheetData>
    <row r="1" spans="1:16" ht="15.75" customHeight="1" thickBot="1">
      <c r="A1" s="183" t="s">
        <v>604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s="197" customFormat="1" ht="26.25" thickBot="1">
      <c r="A2" s="108" t="s">
        <v>0</v>
      </c>
      <c r="B2" s="109" t="s">
        <v>1</v>
      </c>
      <c r="C2" s="108" t="s">
        <v>2</v>
      </c>
      <c r="D2" s="293" t="s">
        <v>147</v>
      </c>
      <c r="E2" s="109" t="s">
        <v>136</v>
      </c>
      <c r="F2" s="196" t="s">
        <v>137</v>
      </c>
      <c r="G2" s="110" t="s">
        <v>138</v>
      </c>
      <c r="H2" s="110" t="s">
        <v>139</v>
      </c>
      <c r="I2" s="110" t="s">
        <v>140</v>
      </c>
      <c r="J2" s="111" t="s">
        <v>520</v>
      </c>
      <c r="K2" s="111" t="s">
        <v>143</v>
      </c>
      <c r="L2" s="111" t="s">
        <v>142</v>
      </c>
      <c r="M2" s="111" t="s">
        <v>144</v>
      </c>
      <c r="N2" s="111" t="s">
        <v>145</v>
      </c>
      <c r="O2" s="111" t="s">
        <v>141</v>
      </c>
      <c r="P2" s="112" t="s">
        <v>146</v>
      </c>
    </row>
    <row r="3" spans="1:16" ht="25.5">
      <c r="A3" s="113" t="s">
        <v>4</v>
      </c>
      <c r="B3" s="114" t="s">
        <v>5</v>
      </c>
      <c r="C3" s="185" t="s">
        <v>501</v>
      </c>
      <c r="D3" s="304">
        <v>0.38879999999999998</v>
      </c>
      <c r="E3" s="115"/>
      <c r="F3" s="116"/>
      <c r="G3" s="117"/>
      <c r="H3" s="117"/>
      <c r="I3" s="117"/>
      <c r="J3" s="118"/>
      <c r="K3" s="118"/>
      <c r="L3" s="118"/>
      <c r="M3" s="118"/>
      <c r="N3" s="118"/>
      <c r="O3" s="118"/>
      <c r="P3" s="119"/>
    </row>
    <row r="4" spans="1:16" ht="38.25">
      <c r="A4" s="28" t="s">
        <v>7</v>
      </c>
      <c r="B4" s="120" t="s">
        <v>8</v>
      </c>
      <c r="C4" s="33" t="s">
        <v>9</v>
      </c>
      <c r="D4" s="305">
        <v>1.4511000000000001</v>
      </c>
      <c r="E4" s="121"/>
      <c r="F4" s="37"/>
      <c r="G4" s="40"/>
      <c r="H4" s="40"/>
      <c r="I4" s="40"/>
      <c r="J4" s="122"/>
      <c r="K4" s="122"/>
      <c r="L4" s="122"/>
      <c r="M4" s="122"/>
      <c r="N4" s="122"/>
      <c r="O4" s="122"/>
      <c r="P4" s="123"/>
    </row>
    <row r="5" spans="1:16" ht="25.5">
      <c r="A5" s="28" t="s">
        <v>10</v>
      </c>
      <c r="B5" s="120" t="s">
        <v>11</v>
      </c>
      <c r="C5" s="33" t="s">
        <v>12</v>
      </c>
      <c r="D5" s="305">
        <v>0.33900000000000002</v>
      </c>
      <c r="E5" s="121"/>
      <c r="F5" s="37"/>
      <c r="G5" s="40"/>
      <c r="H5" s="40"/>
      <c r="I5" s="40"/>
      <c r="J5" s="122"/>
      <c r="K5" s="122"/>
      <c r="L5" s="122"/>
      <c r="M5" s="122"/>
      <c r="N5" s="122"/>
      <c r="O5" s="122"/>
      <c r="P5" s="123"/>
    </row>
    <row r="6" spans="1:16" ht="38.25">
      <c r="A6" s="125" t="s">
        <v>13</v>
      </c>
      <c r="B6" s="107" t="s">
        <v>14</v>
      </c>
      <c r="C6" s="33" t="s">
        <v>15</v>
      </c>
      <c r="D6" s="305">
        <f>D8+D9</f>
        <v>0.60368341616261323</v>
      </c>
      <c r="E6" s="126"/>
      <c r="F6" s="40"/>
      <c r="G6" s="40"/>
      <c r="H6" s="40"/>
      <c r="I6" s="40"/>
      <c r="J6" s="122"/>
      <c r="K6" s="122"/>
      <c r="L6" s="122"/>
      <c r="M6" s="122"/>
      <c r="N6" s="122"/>
      <c r="O6" s="122"/>
      <c r="P6" s="123"/>
    </row>
    <row r="7" spans="1:16" ht="30.75" customHeight="1">
      <c r="A7" s="127"/>
      <c r="B7" s="107"/>
      <c r="C7" s="33" t="s">
        <v>162</v>
      </c>
      <c r="D7" s="128"/>
      <c r="E7" s="121"/>
      <c r="F7" s="40"/>
      <c r="G7" s="40"/>
      <c r="H7" s="40"/>
      <c r="I7" s="40"/>
      <c r="J7" s="122"/>
      <c r="K7" s="122"/>
      <c r="L7" s="122"/>
      <c r="M7" s="122"/>
      <c r="N7" s="122"/>
      <c r="O7" s="122"/>
      <c r="P7" s="123"/>
    </row>
    <row r="8" spans="1:16">
      <c r="A8" s="127"/>
      <c r="B8" s="120"/>
      <c r="C8" s="212" t="s">
        <v>529</v>
      </c>
      <c r="D8" s="305">
        <f>331477/697016</f>
        <v>0.47556584066936769</v>
      </c>
      <c r="E8" s="213"/>
      <c r="F8" s="40"/>
      <c r="G8" s="40"/>
      <c r="H8" s="40"/>
      <c r="I8" s="40"/>
      <c r="J8" s="122"/>
      <c r="K8" s="122"/>
      <c r="L8" s="122"/>
      <c r="M8" s="122"/>
      <c r="N8" s="122"/>
      <c r="O8" s="122"/>
      <c r="P8" s="123"/>
    </row>
    <row r="9" spans="1:16">
      <c r="A9" s="129"/>
      <c r="B9" s="120"/>
      <c r="C9" s="212" t="s">
        <v>528</v>
      </c>
      <c r="D9" s="305">
        <f>893/697016%</f>
        <v>0.12811757549324548</v>
      </c>
      <c r="E9" s="213"/>
      <c r="F9" s="40"/>
      <c r="G9" s="40"/>
      <c r="H9" s="40"/>
      <c r="I9" s="40"/>
      <c r="J9" s="122"/>
      <c r="K9" s="122"/>
      <c r="L9" s="122"/>
      <c r="M9" s="122"/>
      <c r="N9" s="122"/>
      <c r="O9" s="122"/>
      <c r="P9" s="123"/>
    </row>
    <row r="10" spans="1:16" ht="39" customHeight="1">
      <c r="A10" s="130" t="s">
        <v>16</v>
      </c>
      <c r="B10" s="107" t="s">
        <v>17</v>
      </c>
      <c r="C10" s="33" t="s">
        <v>18</v>
      </c>
      <c r="D10" s="305">
        <v>0.87</v>
      </c>
      <c r="E10" s="121"/>
      <c r="F10" s="40"/>
      <c r="G10" s="40"/>
      <c r="H10" s="40"/>
      <c r="I10" s="40"/>
      <c r="J10" s="122"/>
      <c r="K10" s="122"/>
      <c r="L10" s="122"/>
      <c r="M10" s="122"/>
      <c r="N10" s="122"/>
      <c r="O10" s="122"/>
      <c r="P10" s="123"/>
    </row>
    <row r="11" spans="1:16" ht="25.5">
      <c r="A11" s="130"/>
      <c r="B11" s="107"/>
      <c r="C11" s="33" t="s">
        <v>556</v>
      </c>
      <c r="D11" s="131" t="s">
        <v>502</v>
      </c>
      <c r="E11" s="121"/>
      <c r="F11" s="40"/>
      <c r="G11" s="40"/>
      <c r="H11" s="40"/>
      <c r="I11" s="40"/>
      <c r="J11" s="122"/>
      <c r="K11" s="122"/>
      <c r="L11" s="122"/>
      <c r="M11" s="122"/>
      <c r="N11" s="122"/>
      <c r="O11" s="122"/>
      <c r="P11" s="123"/>
    </row>
    <row r="12" spans="1:16" ht="25.5">
      <c r="A12" s="130" t="s">
        <v>19</v>
      </c>
      <c r="B12" s="107" t="s">
        <v>20</v>
      </c>
      <c r="C12" s="33" t="s">
        <v>21</v>
      </c>
      <c r="D12" s="131" t="s">
        <v>321</v>
      </c>
      <c r="E12" s="121"/>
      <c r="F12" s="40"/>
      <c r="G12" s="40"/>
      <c r="H12" s="40"/>
      <c r="I12" s="40"/>
      <c r="J12" s="122"/>
      <c r="K12" s="122"/>
      <c r="L12" s="122"/>
      <c r="M12" s="122"/>
      <c r="N12" s="122"/>
      <c r="O12" s="122"/>
      <c r="P12" s="123"/>
    </row>
    <row r="13" spans="1:16" ht="51">
      <c r="A13" s="130"/>
      <c r="B13" s="107"/>
      <c r="C13" s="33" t="s">
        <v>22</v>
      </c>
      <c r="D13" s="131"/>
      <c r="E13" s="121"/>
      <c r="F13" s="40"/>
      <c r="G13" s="40"/>
      <c r="H13" s="40"/>
      <c r="I13" s="40"/>
      <c r="J13" s="122"/>
      <c r="K13" s="122"/>
      <c r="L13" s="122"/>
      <c r="M13" s="122"/>
      <c r="N13" s="122"/>
      <c r="O13" s="122"/>
      <c r="P13" s="123"/>
    </row>
    <row r="14" spans="1:16" ht="25.5">
      <c r="A14" s="130" t="s">
        <v>23</v>
      </c>
      <c r="B14" s="107" t="s">
        <v>24</v>
      </c>
      <c r="C14" s="33" t="s">
        <v>25</v>
      </c>
      <c r="D14" s="131" t="s">
        <v>321</v>
      </c>
      <c r="E14" s="121"/>
      <c r="F14" s="40"/>
      <c r="G14" s="40"/>
      <c r="H14" s="40"/>
      <c r="I14" s="40"/>
      <c r="J14" s="122"/>
      <c r="K14" s="122"/>
      <c r="L14" s="122"/>
      <c r="M14" s="122"/>
      <c r="N14" s="122"/>
      <c r="O14" s="122"/>
      <c r="P14" s="123"/>
    </row>
    <row r="15" spans="1:16" ht="25.5">
      <c r="A15" s="130"/>
      <c r="B15" s="107"/>
      <c r="C15" s="33" t="s">
        <v>556</v>
      </c>
      <c r="D15" s="131"/>
      <c r="E15" s="121"/>
      <c r="F15" s="40"/>
      <c r="G15" s="40"/>
      <c r="H15" s="40"/>
      <c r="I15" s="40"/>
      <c r="J15" s="122"/>
      <c r="K15" s="122"/>
      <c r="L15" s="122"/>
      <c r="M15" s="122"/>
      <c r="N15" s="122"/>
      <c r="O15" s="122"/>
      <c r="P15" s="123"/>
    </row>
    <row r="16" spans="1:16" ht="25.5">
      <c r="A16" s="28" t="s">
        <v>26</v>
      </c>
      <c r="B16" s="120" t="s">
        <v>27</v>
      </c>
      <c r="C16" s="33" t="s">
        <v>28</v>
      </c>
      <c r="D16" s="131" t="s">
        <v>321</v>
      </c>
      <c r="E16" s="121"/>
      <c r="F16" s="37"/>
      <c r="G16" s="40"/>
      <c r="H16" s="40"/>
      <c r="I16" s="40"/>
      <c r="J16" s="122"/>
      <c r="K16" s="122"/>
      <c r="L16" s="122"/>
      <c r="M16" s="122"/>
      <c r="N16" s="122"/>
      <c r="O16" s="122"/>
      <c r="P16" s="123"/>
    </row>
    <row r="17" spans="1:16" ht="38.25">
      <c r="A17" s="130" t="s">
        <v>29</v>
      </c>
      <c r="B17" s="107" t="s">
        <v>30</v>
      </c>
      <c r="C17" s="33" t="s">
        <v>31</v>
      </c>
      <c r="D17" s="131" t="s">
        <v>518</v>
      </c>
      <c r="E17" s="121"/>
      <c r="F17" s="40"/>
      <c r="G17" s="132">
        <f>+Turismo!D2</f>
        <v>1</v>
      </c>
      <c r="H17" s="40"/>
      <c r="I17" s="40"/>
      <c r="J17" s="122"/>
      <c r="K17" s="122"/>
      <c r="L17" s="122"/>
      <c r="M17" s="122"/>
      <c r="N17" s="122"/>
      <c r="O17" s="122"/>
      <c r="P17" s="123"/>
    </row>
    <row r="18" spans="1:16" ht="25.5">
      <c r="A18" s="130"/>
      <c r="B18" s="107"/>
      <c r="C18" s="33" t="s">
        <v>32</v>
      </c>
      <c r="D18" s="131"/>
      <c r="E18" s="121"/>
      <c r="F18" s="40"/>
      <c r="G18" s="40"/>
      <c r="H18" s="40"/>
      <c r="I18" s="40"/>
      <c r="J18" s="122"/>
      <c r="K18" s="122"/>
      <c r="L18" s="122"/>
      <c r="M18" s="122"/>
      <c r="N18" s="122"/>
      <c r="O18" s="122"/>
      <c r="P18" s="123"/>
    </row>
    <row r="19" spans="1:16" ht="38.25">
      <c r="A19" s="125" t="s">
        <v>33</v>
      </c>
      <c r="B19" s="107" t="s">
        <v>34</v>
      </c>
      <c r="C19" s="33" t="s">
        <v>35</v>
      </c>
      <c r="D19" s="305">
        <f>+D21+D22</f>
        <v>0.54954431809016857</v>
      </c>
      <c r="E19" s="121"/>
      <c r="F19" s="40"/>
      <c r="G19" s="132">
        <f>+Turismo!D4</f>
        <v>1</v>
      </c>
      <c r="H19" s="40"/>
      <c r="I19" s="40"/>
      <c r="J19" s="122"/>
      <c r="K19" s="122"/>
      <c r="L19" s="122"/>
      <c r="M19" s="122"/>
      <c r="N19" s="122"/>
      <c r="O19" s="122"/>
      <c r="P19" s="123"/>
    </row>
    <row r="20" spans="1:16" ht="25.5" customHeight="1">
      <c r="A20" s="127"/>
      <c r="B20" s="107"/>
      <c r="C20" s="33" t="s">
        <v>162</v>
      </c>
      <c r="D20" s="131"/>
      <c r="E20" s="121"/>
      <c r="F20" s="40"/>
      <c r="G20" s="40"/>
      <c r="H20" s="40"/>
      <c r="I20" s="40"/>
      <c r="J20" s="122"/>
      <c r="K20" s="122"/>
      <c r="L20" s="122"/>
      <c r="M20" s="122"/>
      <c r="N20" s="122"/>
      <c r="O20" s="122"/>
      <c r="P20" s="123"/>
    </row>
    <row r="21" spans="1:16" ht="25.5" customHeight="1">
      <c r="A21" s="127"/>
      <c r="B21" s="120"/>
      <c r="C21" s="212" t="s">
        <v>529</v>
      </c>
      <c r="D21" s="305">
        <f>33893/61995</f>
        <v>0.54670537946608599</v>
      </c>
      <c r="E21" s="213"/>
      <c r="F21" s="40"/>
      <c r="G21" s="40"/>
      <c r="H21" s="40"/>
      <c r="I21" s="40"/>
      <c r="J21" s="122"/>
      <c r="K21" s="122"/>
      <c r="L21" s="122"/>
      <c r="M21" s="122"/>
      <c r="N21" s="122"/>
      <c r="O21" s="122"/>
      <c r="P21" s="123"/>
    </row>
    <row r="22" spans="1:16" ht="25.5" customHeight="1">
      <c r="A22" s="129"/>
      <c r="B22" s="120"/>
      <c r="C22" s="212" t="s">
        <v>528</v>
      </c>
      <c r="D22" s="124">
        <f>176/61995</f>
        <v>2.8389386240825873E-3</v>
      </c>
      <c r="E22" s="213"/>
      <c r="F22" s="40"/>
      <c r="G22" s="40"/>
      <c r="H22" s="40"/>
      <c r="I22" s="40"/>
      <c r="J22" s="122"/>
      <c r="K22" s="122"/>
      <c r="L22" s="122"/>
      <c r="M22" s="122"/>
      <c r="N22" s="122"/>
      <c r="O22" s="122"/>
      <c r="P22" s="123"/>
    </row>
    <row r="23" spans="1:16" ht="51">
      <c r="A23" s="130" t="s">
        <v>36</v>
      </c>
      <c r="B23" s="133" t="s">
        <v>37</v>
      </c>
      <c r="C23" s="28" t="s">
        <v>38</v>
      </c>
      <c r="D23" s="131" t="str">
        <f>+G23</f>
        <v>No existe el dato</v>
      </c>
      <c r="E23" s="121"/>
      <c r="F23" s="40"/>
      <c r="G23" s="132" t="str">
        <f>+Turismo!D6</f>
        <v>No existe el dato</v>
      </c>
      <c r="H23" s="40"/>
      <c r="I23" s="40"/>
      <c r="J23" s="122"/>
      <c r="K23" s="122"/>
      <c r="L23" s="122"/>
      <c r="M23" s="122"/>
      <c r="N23" s="122"/>
      <c r="O23" s="122"/>
      <c r="P23" s="123"/>
    </row>
    <row r="24" spans="1:16" ht="25.5">
      <c r="A24" s="130"/>
      <c r="B24" s="133"/>
      <c r="C24" s="28" t="s">
        <v>539</v>
      </c>
      <c r="D24" s="131"/>
      <c r="E24" s="121"/>
      <c r="F24" s="40"/>
      <c r="G24" s="40"/>
      <c r="H24" s="40"/>
      <c r="I24" s="40"/>
      <c r="J24" s="122"/>
      <c r="K24" s="122"/>
      <c r="L24" s="122"/>
      <c r="M24" s="122"/>
      <c r="N24" s="122"/>
      <c r="O24" s="122"/>
      <c r="P24" s="123"/>
    </row>
    <row r="25" spans="1:16" ht="76.5">
      <c r="A25" s="130" t="s">
        <v>39</v>
      </c>
      <c r="B25" s="133" t="s">
        <v>40</v>
      </c>
      <c r="C25" s="28" t="s">
        <v>41</v>
      </c>
      <c r="D25" s="131" t="s">
        <v>518</v>
      </c>
      <c r="E25" s="121"/>
      <c r="F25" s="40"/>
      <c r="G25" s="132">
        <f>+Turismo!D8</f>
        <v>1</v>
      </c>
      <c r="H25" s="40"/>
      <c r="I25" s="40"/>
      <c r="J25" s="122"/>
      <c r="K25" s="122"/>
      <c r="L25" s="122"/>
      <c r="M25" s="122"/>
      <c r="N25" s="122"/>
      <c r="O25" s="122"/>
      <c r="P25" s="123"/>
    </row>
    <row r="26" spans="1:16" ht="25.5">
      <c r="A26" s="130"/>
      <c r="B26" s="133"/>
      <c r="C26" s="28" t="s">
        <v>132</v>
      </c>
      <c r="D26" s="131"/>
      <c r="E26" s="121"/>
      <c r="F26" s="40"/>
      <c r="G26" s="40"/>
      <c r="H26" s="40"/>
      <c r="I26" s="40"/>
      <c r="J26" s="122"/>
      <c r="K26" s="122"/>
      <c r="L26" s="122"/>
      <c r="M26" s="122"/>
      <c r="N26" s="122"/>
      <c r="O26" s="122"/>
      <c r="P26" s="123"/>
    </row>
    <row r="27" spans="1:16" ht="25.5">
      <c r="A27" s="28" t="s">
        <v>42</v>
      </c>
      <c r="B27" s="106" t="s">
        <v>43</v>
      </c>
      <c r="C27" s="28" t="s">
        <v>44</v>
      </c>
      <c r="D27" s="131" t="s">
        <v>321</v>
      </c>
      <c r="E27" s="121"/>
      <c r="F27" s="37"/>
      <c r="G27" s="40"/>
      <c r="H27" s="40"/>
      <c r="I27" s="40"/>
      <c r="J27" s="122"/>
      <c r="K27" s="122"/>
      <c r="L27" s="122"/>
      <c r="M27" s="122"/>
      <c r="N27" s="122"/>
      <c r="O27" s="122"/>
      <c r="P27" s="123"/>
    </row>
    <row r="28" spans="1:16" ht="51">
      <c r="A28" s="130" t="s">
        <v>45</v>
      </c>
      <c r="B28" s="133" t="s">
        <v>46</v>
      </c>
      <c r="C28" s="28" t="s">
        <v>47</v>
      </c>
      <c r="D28" s="131">
        <f>+AVERAGE(E28:P28)</f>
        <v>1</v>
      </c>
      <c r="E28" s="134">
        <f>+Salud!D2</f>
        <v>1</v>
      </c>
      <c r="F28" s="135">
        <f>+Emprendimiento!D2</f>
        <v>1</v>
      </c>
      <c r="G28" s="132">
        <f>+Turismo!D10</f>
        <v>1</v>
      </c>
      <c r="H28" s="132">
        <f>+Seguridad!D2</f>
        <v>1</v>
      </c>
      <c r="I28" s="132">
        <f>+Cultura!D2</f>
        <v>1</v>
      </c>
      <c r="J28" s="136">
        <f>+'Gobierno electrónico'!D2</f>
        <v>1</v>
      </c>
      <c r="K28" s="137">
        <f>+Prevencion!D2</f>
        <v>1</v>
      </c>
      <c r="L28" s="122"/>
      <c r="M28" s="122"/>
      <c r="N28" s="122"/>
      <c r="O28" s="137">
        <f>+Innovación!D2</f>
        <v>1</v>
      </c>
      <c r="P28" s="138">
        <f>+Movilidad!D2</f>
        <v>1</v>
      </c>
    </row>
    <row r="29" spans="1:16" ht="25.5">
      <c r="A29" s="130"/>
      <c r="B29" s="133"/>
      <c r="C29" s="28" t="s">
        <v>155</v>
      </c>
      <c r="D29" s="131"/>
      <c r="E29" s="121"/>
      <c r="F29" s="40"/>
      <c r="G29" s="40"/>
      <c r="H29" s="40"/>
      <c r="I29" s="40"/>
      <c r="J29" s="122"/>
      <c r="K29" s="137"/>
      <c r="L29" s="122"/>
      <c r="M29" s="122"/>
      <c r="N29" s="122"/>
      <c r="O29" s="137"/>
      <c r="P29" s="123"/>
    </row>
    <row r="30" spans="1:16" ht="51">
      <c r="A30" s="130" t="s">
        <v>48</v>
      </c>
      <c r="B30" s="133" t="s">
        <v>49</v>
      </c>
      <c r="C30" s="28" t="s">
        <v>50</v>
      </c>
      <c r="D30" s="131">
        <f>+AVERAGE(E30:P30)</f>
        <v>0.96666666666666656</v>
      </c>
      <c r="E30" s="134">
        <f>+Salud!D4</f>
        <v>1</v>
      </c>
      <c r="F30" s="135">
        <f>+Emprendimiento!D4</f>
        <v>1</v>
      </c>
      <c r="G30" s="132">
        <f>+Turismo!D11</f>
        <v>1</v>
      </c>
      <c r="H30" s="132">
        <f>+Seguridad!D4</f>
        <v>1</v>
      </c>
      <c r="I30" s="132">
        <f>+Cultura!D4</f>
        <v>1</v>
      </c>
      <c r="J30" s="136">
        <f>+'Gobierno electrónico'!D3</f>
        <v>0.7</v>
      </c>
      <c r="K30" s="137">
        <f>+Prevencion!D4</f>
        <v>1</v>
      </c>
      <c r="L30" s="122"/>
      <c r="M30" s="122"/>
      <c r="N30" s="122"/>
      <c r="O30" s="137">
        <f>+Innovación!D4</f>
        <v>1</v>
      </c>
      <c r="P30" s="138">
        <f>+Movilidad!D4</f>
        <v>1</v>
      </c>
    </row>
    <row r="31" spans="1:16">
      <c r="A31" s="130"/>
      <c r="B31" s="133"/>
      <c r="C31" s="28" t="s">
        <v>156</v>
      </c>
      <c r="D31" s="131"/>
      <c r="E31" s="121"/>
      <c r="F31" s="40"/>
      <c r="G31" s="40"/>
      <c r="H31" s="40"/>
      <c r="I31" s="40"/>
      <c r="J31" s="122"/>
      <c r="K31" s="137"/>
      <c r="L31" s="122"/>
      <c r="M31" s="122"/>
      <c r="N31" s="122"/>
      <c r="O31" s="137"/>
      <c r="P31" s="123"/>
    </row>
    <row r="32" spans="1:16" ht="51">
      <c r="A32" s="130" t="s">
        <v>51</v>
      </c>
      <c r="B32" s="133" t="s">
        <v>52</v>
      </c>
      <c r="C32" s="28" t="s">
        <v>53</v>
      </c>
      <c r="D32" s="131">
        <f>+AVERAGE(E32:P32)</f>
        <v>1</v>
      </c>
      <c r="E32" s="139">
        <f>+Salud!D6</f>
        <v>1</v>
      </c>
      <c r="F32" s="135">
        <f>+Emprendimiento!D6</f>
        <v>1</v>
      </c>
      <c r="G32" s="132">
        <f>+Turismo!D12</f>
        <v>1</v>
      </c>
      <c r="H32" s="132">
        <f>+Seguridad!D6</f>
        <v>1</v>
      </c>
      <c r="I32" s="132">
        <f>+Cultura!D5</f>
        <v>1</v>
      </c>
      <c r="J32" s="122" t="str">
        <f>+'Gobierno electrónico'!D4</f>
        <v>100% </v>
      </c>
      <c r="K32" s="137">
        <f>+Prevencion!D6</f>
        <v>1</v>
      </c>
      <c r="L32" s="122"/>
      <c r="M32" s="122"/>
      <c r="N32" s="122"/>
      <c r="O32" s="137">
        <f>+Innovación!D6</f>
        <v>1</v>
      </c>
      <c r="P32" s="138">
        <f>+Movilidad!D6</f>
        <v>1</v>
      </c>
    </row>
    <row r="33" spans="1:16">
      <c r="A33" s="130"/>
      <c r="B33" s="133"/>
      <c r="C33" s="28" t="s">
        <v>156</v>
      </c>
      <c r="D33" s="131"/>
      <c r="E33" s="121"/>
      <c r="F33" s="40"/>
      <c r="G33" s="40"/>
      <c r="H33" s="40"/>
      <c r="I33" s="40"/>
      <c r="J33" s="122"/>
      <c r="K33" s="137"/>
      <c r="L33" s="122"/>
      <c r="M33" s="122"/>
      <c r="N33" s="122"/>
      <c r="O33" s="137"/>
      <c r="P33" s="123"/>
    </row>
    <row r="34" spans="1:16" ht="89.25">
      <c r="A34" s="130" t="s">
        <v>54</v>
      </c>
      <c r="B34" s="133" t="s">
        <v>55</v>
      </c>
      <c r="C34" s="28" t="s">
        <v>56</v>
      </c>
      <c r="D34" s="294">
        <f>+SUM(E34:P34)-3</f>
        <v>81</v>
      </c>
      <c r="E34" s="140">
        <f>+Salud!D8</f>
        <v>1</v>
      </c>
      <c r="F34" s="141">
        <f>+Emprendimiento!D8</f>
        <v>1</v>
      </c>
      <c r="G34" s="141">
        <f>+Turismo!D13</f>
        <v>2</v>
      </c>
      <c r="H34" s="141">
        <f>+Seguridad!D8</f>
        <v>1</v>
      </c>
      <c r="I34" s="141">
        <f>+Cultura!D7</f>
        <v>32</v>
      </c>
      <c r="J34" s="141">
        <f>+'Gobierno electrónico'!D5</f>
        <v>42</v>
      </c>
      <c r="K34" s="142">
        <f>+Prevencion!D8</f>
        <v>2</v>
      </c>
      <c r="L34" s="142"/>
      <c r="M34" s="142"/>
      <c r="N34" s="142"/>
      <c r="O34" s="142">
        <f>+Innovación!D8</f>
        <v>1</v>
      </c>
      <c r="P34" s="143">
        <f>+Movilidad!D8</f>
        <v>2</v>
      </c>
    </row>
    <row r="35" spans="1:16" ht="15" customHeight="1">
      <c r="A35" s="130"/>
      <c r="B35" s="133"/>
      <c r="C35" s="28" t="s">
        <v>156</v>
      </c>
      <c r="D35" s="295"/>
      <c r="E35" s="121"/>
      <c r="F35" s="40"/>
      <c r="G35" s="40"/>
      <c r="H35" s="40"/>
      <c r="I35" s="40"/>
      <c r="J35" s="122"/>
      <c r="K35" s="137"/>
      <c r="L35" s="122"/>
      <c r="M35" s="122"/>
      <c r="N35" s="122"/>
      <c r="O35" s="137"/>
      <c r="P35" s="123"/>
    </row>
    <row r="36" spans="1:16" ht="38.25">
      <c r="A36" s="130" t="s">
        <v>57</v>
      </c>
      <c r="B36" s="133" t="s">
        <v>58</v>
      </c>
      <c r="C36" s="28" t="s">
        <v>59</v>
      </c>
      <c r="D36" s="294">
        <f>+SUM(E36:P36)</f>
        <v>0</v>
      </c>
      <c r="E36" s="144">
        <f>+Salud!D10</f>
        <v>0</v>
      </c>
      <c r="F36" s="141">
        <f>+Emprendimiento!D10</f>
        <v>0</v>
      </c>
      <c r="G36" s="141" t="str">
        <f>+Turismo!D15</f>
        <v> 0</v>
      </c>
      <c r="H36" s="141">
        <f>+Seguridad!D10</f>
        <v>0</v>
      </c>
      <c r="I36" s="141" t="str">
        <f>+Cultura!D13</f>
        <v>0   </v>
      </c>
      <c r="J36" s="142" t="str">
        <f>+'Gobierno electrónico'!D7</f>
        <v xml:space="preserve"> 0 </v>
      </c>
      <c r="K36" s="142">
        <f>+Prevencion!D10</f>
        <v>0</v>
      </c>
      <c r="L36" s="142"/>
      <c r="M36" s="142"/>
      <c r="N36" s="142"/>
      <c r="O36" s="142">
        <f>+Innovación!D10</f>
        <v>0</v>
      </c>
      <c r="P36" s="143">
        <f>+Movilidad!D10</f>
        <v>0</v>
      </c>
    </row>
    <row r="37" spans="1:16">
      <c r="A37" s="130"/>
      <c r="B37" s="133"/>
      <c r="C37" s="28" t="s">
        <v>156</v>
      </c>
      <c r="D37" s="295"/>
      <c r="E37" s="121"/>
      <c r="F37" s="40"/>
      <c r="G37" s="40"/>
      <c r="H37" s="40"/>
      <c r="I37" s="40"/>
      <c r="J37" s="122"/>
      <c r="K37" s="137"/>
      <c r="L37" s="122"/>
      <c r="M37" s="122"/>
      <c r="N37" s="122"/>
      <c r="O37" s="137"/>
      <c r="P37" s="123"/>
    </row>
    <row r="38" spans="1:16" ht="51">
      <c r="A38" s="28" t="s">
        <v>60</v>
      </c>
      <c r="B38" s="106" t="s">
        <v>212</v>
      </c>
      <c r="C38" s="28" t="s">
        <v>519</v>
      </c>
      <c r="D38" s="294">
        <f>+SUM(E38:P38)</f>
        <v>284</v>
      </c>
      <c r="E38" s="144"/>
      <c r="F38" s="141">
        <f>+Emprendimiento!D12</f>
        <v>13</v>
      </c>
      <c r="G38" s="141"/>
      <c r="H38" s="141"/>
      <c r="I38" s="141">
        <f>+Cultura!D14</f>
        <v>44</v>
      </c>
      <c r="J38" s="142">
        <f>+'Gobierno electrónico'!D8</f>
        <v>180</v>
      </c>
      <c r="K38" s="142"/>
      <c r="L38" s="142">
        <f>+Comunidades!D2</f>
        <v>46</v>
      </c>
      <c r="M38" s="142"/>
      <c r="N38" s="142"/>
      <c r="O38" s="142">
        <f>+Innovación!D12</f>
        <v>1</v>
      </c>
      <c r="P38" s="143"/>
    </row>
    <row r="39" spans="1:16" ht="51">
      <c r="A39" s="28" t="s">
        <v>62</v>
      </c>
      <c r="B39" s="106" t="s">
        <v>517</v>
      </c>
      <c r="C39" s="28" t="s">
        <v>63</v>
      </c>
      <c r="D39" s="294">
        <f>+SUM(E39:P39)</f>
        <v>13785</v>
      </c>
      <c r="E39" s="144"/>
      <c r="F39" s="141">
        <f>+Emprendimiento!D13</f>
        <v>136</v>
      </c>
      <c r="G39" s="141" t="str">
        <f>+Turismo!D16</f>
        <v xml:space="preserve"> 10 </v>
      </c>
      <c r="H39" s="141"/>
      <c r="I39" s="141">
        <f>+Cultura!D15</f>
        <v>3082</v>
      </c>
      <c r="J39" s="142">
        <f>+'Gobierno electrónico'!D15</f>
        <v>9989</v>
      </c>
      <c r="K39" s="142"/>
      <c r="L39" s="142">
        <f>+Comunidades!D3</f>
        <v>553</v>
      </c>
      <c r="M39" s="142"/>
      <c r="N39" s="142"/>
      <c r="O39" s="142">
        <f>+Innovación!D13</f>
        <v>25</v>
      </c>
      <c r="P39" s="143"/>
    </row>
    <row r="40" spans="1:16" ht="51">
      <c r="A40" s="28" t="s">
        <v>64</v>
      </c>
      <c r="B40" s="106" t="s">
        <v>65</v>
      </c>
      <c r="C40" s="28" t="s">
        <v>66</v>
      </c>
      <c r="D40" s="294">
        <f>+SUM(E40:P40)</f>
        <v>103</v>
      </c>
      <c r="E40" s="140">
        <f>+Salud!D12</f>
        <v>0</v>
      </c>
      <c r="F40" s="141">
        <f>+Emprendimiento!D14</f>
        <v>13</v>
      </c>
      <c r="G40" s="141" t="str">
        <f>+Turismo!D17</f>
        <v> 21</v>
      </c>
      <c r="H40" s="141"/>
      <c r="I40" s="141">
        <f>+Cultura!D19</f>
        <v>44</v>
      </c>
      <c r="J40" s="142">
        <f>+'Gobierno electrónico'!D16</f>
        <v>45</v>
      </c>
      <c r="K40" s="142"/>
      <c r="L40" s="142"/>
      <c r="M40" s="142"/>
      <c r="N40" s="142"/>
      <c r="O40" s="142">
        <f>+Innovación!D14</f>
        <v>1</v>
      </c>
      <c r="P40" s="143"/>
    </row>
    <row r="41" spans="1:16" ht="51">
      <c r="A41" s="130" t="s">
        <v>67</v>
      </c>
      <c r="B41" s="133" t="s">
        <v>68</v>
      </c>
      <c r="C41" s="28" t="s">
        <v>69</v>
      </c>
      <c r="D41" s="131">
        <f>+J41</f>
        <v>0.70175438596491224</v>
      </c>
      <c r="E41" s="121"/>
      <c r="F41" s="40"/>
      <c r="G41" s="40"/>
      <c r="H41" s="132"/>
      <c r="I41" s="40"/>
      <c r="J41" s="136">
        <f>+'Gobierno electrónico'!D24</f>
        <v>0.70175438596491224</v>
      </c>
      <c r="K41" s="137"/>
      <c r="L41" s="122"/>
      <c r="M41" s="122"/>
      <c r="N41" s="122"/>
      <c r="O41" s="145"/>
      <c r="P41" s="146"/>
    </row>
    <row r="42" spans="1:16" ht="25.5">
      <c r="A42" s="130"/>
      <c r="B42" s="133"/>
      <c r="C42" s="28" t="s">
        <v>173</v>
      </c>
      <c r="D42" s="295"/>
      <c r="E42" s="121"/>
      <c r="F42" s="40"/>
      <c r="G42" s="40"/>
      <c r="H42" s="40"/>
      <c r="I42" s="40"/>
      <c r="J42" s="122">
        <f>+'Gobierno electrónico'!D25</f>
        <v>0</v>
      </c>
      <c r="K42" s="147"/>
      <c r="L42" s="122"/>
      <c r="M42" s="122"/>
      <c r="N42" s="122"/>
      <c r="O42" s="122"/>
      <c r="P42" s="123"/>
    </row>
    <row r="43" spans="1:16" ht="25.5">
      <c r="A43" s="130"/>
      <c r="B43" s="133"/>
      <c r="C43" s="28" t="s">
        <v>70</v>
      </c>
      <c r="D43" s="295">
        <f>+SUM(E43:P43)</f>
        <v>219</v>
      </c>
      <c r="E43" s="121"/>
      <c r="F43" s="40"/>
      <c r="G43" s="40"/>
      <c r="H43" s="40"/>
      <c r="I43" s="40"/>
      <c r="J43" s="122">
        <f>+'Gobierno electrónico'!D26</f>
        <v>219</v>
      </c>
      <c r="K43" s="147"/>
      <c r="L43" s="122"/>
      <c r="M43" s="122"/>
      <c r="N43" s="122"/>
      <c r="O43" s="122"/>
      <c r="P43" s="123"/>
    </row>
    <row r="44" spans="1:16" ht="25.5">
      <c r="A44" s="130"/>
      <c r="B44" s="133"/>
      <c r="C44" s="28" t="s">
        <v>71</v>
      </c>
      <c r="D44" s="295">
        <f>+SUM(E44:P44)</f>
        <v>52</v>
      </c>
      <c r="E44" s="121"/>
      <c r="F44" s="40"/>
      <c r="G44" s="40"/>
      <c r="H44" s="40"/>
      <c r="I44" s="40"/>
      <c r="J44" s="122">
        <f>+'Gobierno electrónico'!D27</f>
        <v>52</v>
      </c>
      <c r="K44" s="147"/>
      <c r="L44" s="122"/>
      <c r="M44" s="122"/>
      <c r="N44" s="122"/>
      <c r="O44" s="122"/>
      <c r="P44" s="123"/>
    </row>
    <row r="45" spans="1:16" ht="45.75" customHeight="1">
      <c r="A45" s="130"/>
      <c r="B45" s="133"/>
      <c r="C45" s="28" t="s">
        <v>72</v>
      </c>
      <c r="D45" s="295">
        <f>+SUM(E45:P45)</f>
        <v>7</v>
      </c>
      <c r="E45" s="121"/>
      <c r="F45" s="40"/>
      <c r="G45" s="40"/>
      <c r="H45" s="40"/>
      <c r="I45" s="40"/>
      <c r="J45" s="122">
        <f>+'Gobierno electrónico'!D28</f>
        <v>7</v>
      </c>
      <c r="K45" s="147"/>
      <c r="L45" s="122"/>
      <c r="M45" s="122"/>
      <c r="N45" s="122"/>
      <c r="O45" s="122"/>
      <c r="P45" s="123"/>
    </row>
    <row r="46" spans="1:16" ht="63.75">
      <c r="A46" s="130"/>
      <c r="B46" s="133"/>
      <c r="C46" s="28" t="s">
        <v>540</v>
      </c>
      <c r="D46" s="295">
        <f>+SUM(E46:P46)</f>
        <v>2</v>
      </c>
      <c r="E46" s="121"/>
      <c r="F46" s="40"/>
      <c r="G46" s="40"/>
      <c r="H46" s="40"/>
      <c r="I46" s="40"/>
      <c r="J46" s="148">
        <f>+'Gobierno electrónico'!D29</f>
        <v>2</v>
      </c>
      <c r="K46" s="147"/>
      <c r="L46" s="122"/>
      <c r="M46" s="122"/>
      <c r="N46" s="122"/>
      <c r="O46" s="122"/>
      <c r="P46" s="123"/>
    </row>
    <row r="47" spans="1:16" ht="51">
      <c r="A47" s="130" t="s">
        <v>73</v>
      </c>
      <c r="B47" s="133" t="s">
        <v>74</v>
      </c>
      <c r="C47" s="28" t="s">
        <v>75</v>
      </c>
      <c r="D47" s="256">
        <f>F47+I47+E47+H47+J47+K47+L47+M47+N47+O47+P47</f>
        <v>3</v>
      </c>
      <c r="E47" s="121">
        <f>+Salud!D13</f>
        <v>0</v>
      </c>
      <c r="F47" s="40">
        <f>+Emprendimiento!D15</f>
        <v>1</v>
      </c>
      <c r="G47" s="40" t="str">
        <f>+Turismo!D18</f>
        <v>No existe el dato</v>
      </c>
      <c r="H47" s="40">
        <f>+Seguridad!D12</f>
        <v>0</v>
      </c>
      <c r="I47" s="149">
        <f>+Cultura!D20</f>
        <v>0</v>
      </c>
      <c r="J47" s="122">
        <f>+'Gobierno electrónico'!D30</f>
        <v>1</v>
      </c>
      <c r="K47" s="145">
        <f>+Prevencion!D12</f>
        <v>0</v>
      </c>
      <c r="L47" s="122"/>
      <c r="M47" s="122"/>
      <c r="N47" s="122"/>
      <c r="O47" s="122">
        <f>+Innovación!D15</f>
        <v>1</v>
      </c>
      <c r="P47" s="123">
        <f>+Movilidad!D12</f>
        <v>0</v>
      </c>
    </row>
    <row r="48" spans="1:16">
      <c r="A48" s="130"/>
      <c r="B48" s="133"/>
      <c r="C48" s="28" t="s">
        <v>156</v>
      </c>
      <c r="D48" s="295"/>
      <c r="E48" s="121"/>
      <c r="F48" s="40"/>
      <c r="G48" s="40"/>
      <c r="H48" s="40"/>
      <c r="I48" s="40"/>
      <c r="J48" s="122"/>
      <c r="K48" s="137"/>
      <c r="L48" s="122"/>
      <c r="M48" s="122"/>
      <c r="N48" s="122"/>
      <c r="O48" s="122"/>
      <c r="P48" s="123"/>
    </row>
    <row r="49" spans="1:16" ht="38.25">
      <c r="A49" s="33" t="s">
        <v>262</v>
      </c>
      <c r="B49" s="106" t="s">
        <v>288</v>
      </c>
      <c r="C49" s="28" t="s">
        <v>289</v>
      </c>
      <c r="D49" s="295" t="str">
        <f>F49</f>
        <v>No existe el dato</v>
      </c>
      <c r="E49" s="121"/>
      <c r="F49" s="40" t="str">
        <f>Emprendimiento!D29</f>
        <v>No existe el dato</v>
      </c>
      <c r="G49" s="40"/>
      <c r="H49" s="40"/>
      <c r="I49" s="40"/>
      <c r="J49" s="122"/>
      <c r="K49" s="137"/>
      <c r="L49" s="122"/>
      <c r="M49" s="122"/>
      <c r="N49" s="122"/>
      <c r="O49" s="122"/>
      <c r="P49" s="123"/>
    </row>
    <row r="50" spans="1:16" ht="63.75">
      <c r="A50" s="33" t="s">
        <v>263</v>
      </c>
      <c r="B50" s="106" t="s">
        <v>290</v>
      </c>
      <c r="C50" s="28" t="s">
        <v>291</v>
      </c>
      <c r="D50" s="295">
        <f>SUM(E50:P50)</f>
        <v>13</v>
      </c>
      <c r="E50" s="121"/>
      <c r="F50" s="40">
        <f>Emprendimiento!D30</f>
        <v>13</v>
      </c>
      <c r="G50" s="40"/>
      <c r="H50" s="40"/>
      <c r="I50" s="40"/>
      <c r="J50" s="122"/>
      <c r="K50" s="137"/>
      <c r="L50" s="122"/>
      <c r="M50" s="122"/>
      <c r="N50" s="122"/>
      <c r="O50" s="122"/>
      <c r="P50" s="123"/>
    </row>
    <row r="51" spans="1:16" ht="51">
      <c r="A51" s="28" t="s">
        <v>270</v>
      </c>
      <c r="B51" s="106" t="s">
        <v>271</v>
      </c>
      <c r="C51" s="28" t="s">
        <v>272</v>
      </c>
      <c r="D51" s="295" t="str">
        <f>+E51</f>
        <v>No existe el dato</v>
      </c>
      <c r="E51" s="121" t="str">
        <f>Salud!D29</f>
        <v>No existe el dato</v>
      </c>
      <c r="F51" s="40"/>
      <c r="G51" s="40"/>
      <c r="H51" s="40"/>
      <c r="I51" s="40"/>
      <c r="J51" s="122"/>
      <c r="K51" s="137"/>
      <c r="L51" s="122"/>
      <c r="M51" s="122"/>
      <c r="N51" s="122"/>
      <c r="O51" s="122"/>
      <c r="P51" s="123"/>
    </row>
    <row r="52" spans="1:16" ht="63.75">
      <c r="A52" s="28" t="s">
        <v>281</v>
      </c>
      <c r="B52" s="106" t="s">
        <v>282</v>
      </c>
      <c r="C52" s="28" t="s">
        <v>283</v>
      </c>
      <c r="D52" s="265">
        <f>SUM(E52:P52)</f>
        <v>0</v>
      </c>
      <c r="E52" s="121">
        <f>Salud!D30</f>
        <v>0</v>
      </c>
      <c r="F52" s="40"/>
      <c r="G52" s="40"/>
      <c r="H52" s="40"/>
      <c r="I52" s="40"/>
      <c r="J52" s="122"/>
      <c r="K52" s="137"/>
      <c r="L52" s="122"/>
      <c r="M52" s="122"/>
      <c r="N52" s="122"/>
      <c r="O52" s="122"/>
      <c r="P52" s="123"/>
    </row>
    <row r="53" spans="1:16" ht="63.75">
      <c r="A53" s="150" t="s">
        <v>302</v>
      </c>
      <c r="B53" s="151" t="s">
        <v>303</v>
      </c>
      <c r="C53" s="150" t="s">
        <v>304</v>
      </c>
      <c r="D53" s="295">
        <f>SUM(E53:P53)</f>
        <v>44</v>
      </c>
      <c r="E53" s="121"/>
      <c r="F53" s="40"/>
      <c r="G53" s="40">
        <f>Turismo!D33</f>
        <v>44</v>
      </c>
      <c r="H53" s="40"/>
      <c r="I53" s="40"/>
      <c r="J53" s="122"/>
      <c r="K53" s="137"/>
      <c r="L53" s="122"/>
      <c r="M53" s="122"/>
      <c r="N53" s="122"/>
      <c r="O53" s="122"/>
      <c r="P53" s="123"/>
    </row>
    <row r="54" spans="1:16" ht="63.75">
      <c r="A54" s="150" t="s">
        <v>313</v>
      </c>
      <c r="B54" s="151" t="s">
        <v>314</v>
      </c>
      <c r="C54" s="150" t="s">
        <v>315</v>
      </c>
      <c r="D54" s="296">
        <f>AVERAGE(E54:P54)</f>
        <v>0</v>
      </c>
      <c r="E54" s="121"/>
      <c r="F54" s="40"/>
      <c r="G54" s="40"/>
      <c r="H54" s="132">
        <f>Seguridad!D27</f>
        <v>0</v>
      </c>
      <c r="I54" s="40"/>
      <c r="J54" s="122"/>
      <c r="K54" s="137"/>
      <c r="L54" s="122"/>
      <c r="M54" s="122"/>
      <c r="N54" s="122"/>
      <c r="O54" s="122"/>
      <c r="P54" s="123"/>
    </row>
    <row r="55" spans="1:16" ht="38.25">
      <c r="A55" s="150" t="s">
        <v>316</v>
      </c>
      <c r="B55" s="151" t="s">
        <v>317</v>
      </c>
      <c r="C55" s="150" t="s">
        <v>318</v>
      </c>
      <c r="D55" s="295">
        <f>SUM(E55:P55)</f>
        <v>3</v>
      </c>
      <c r="E55" s="121"/>
      <c r="F55" s="40"/>
      <c r="G55" s="40"/>
      <c r="H55" s="40">
        <f>Seguridad!D28</f>
        <v>3</v>
      </c>
      <c r="I55" s="40"/>
      <c r="J55" s="122"/>
      <c r="K55" s="137"/>
      <c r="L55" s="122"/>
      <c r="M55" s="122"/>
      <c r="N55" s="122"/>
      <c r="O55" s="122"/>
      <c r="P55" s="123"/>
    </row>
    <row r="56" spans="1:16" ht="22.5" customHeight="1">
      <c r="A56" s="130" t="s">
        <v>325</v>
      </c>
      <c r="B56" s="133" t="s">
        <v>326</v>
      </c>
      <c r="C56" s="130" t="s">
        <v>327</v>
      </c>
      <c r="D56" s="306">
        <f>AVERAGE(E56:P56)</f>
        <v>6.0470588235294116E-2</v>
      </c>
      <c r="E56" s="152"/>
      <c r="F56" s="153"/>
      <c r="G56" s="153"/>
      <c r="H56" s="155"/>
      <c r="I56" s="154">
        <f>Cultura!D39</f>
        <v>6.0470588235294116E-2</v>
      </c>
      <c r="J56" s="155"/>
      <c r="K56" s="156"/>
      <c r="L56" s="155"/>
      <c r="M56" s="155"/>
      <c r="N56" s="155"/>
      <c r="O56" s="155"/>
      <c r="P56" s="157"/>
    </row>
    <row r="57" spans="1:16">
      <c r="A57" s="130"/>
      <c r="B57" s="133"/>
      <c r="C57" s="130"/>
      <c r="D57" s="306"/>
      <c r="E57" s="158"/>
      <c r="F57" s="159"/>
      <c r="G57" s="159"/>
      <c r="H57" s="161"/>
      <c r="I57" s="160"/>
      <c r="J57" s="161"/>
      <c r="K57" s="162"/>
      <c r="L57" s="161"/>
      <c r="M57" s="161"/>
      <c r="N57" s="161"/>
      <c r="O57" s="161"/>
      <c r="P57" s="163"/>
    </row>
    <row r="58" spans="1:16" ht="38.25">
      <c r="A58" s="164" t="s">
        <v>339</v>
      </c>
      <c r="B58" s="133" t="s">
        <v>340</v>
      </c>
      <c r="C58" s="28" t="s">
        <v>341</v>
      </c>
      <c r="D58" s="294">
        <f>+SUM(E58:P58)</f>
        <v>4237</v>
      </c>
      <c r="E58" s="121"/>
      <c r="F58" s="40"/>
      <c r="G58" s="40"/>
      <c r="H58" s="40"/>
      <c r="I58" s="40"/>
      <c r="J58" s="142">
        <f>'Gobierno electrónico'!D47</f>
        <v>4233</v>
      </c>
      <c r="K58" s="137"/>
      <c r="L58" s="122"/>
      <c r="M58" s="122"/>
      <c r="N58" s="122"/>
      <c r="O58" s="122"/>
      <c r="P58" s="123">
        <f>+SUM(P59:P63)</f>
        <v>4</v>
      </c>
    </row>
    <row r="59" spans="1:16">
      <c r="A59" s="164"/>
      <c r="B59" s="133"/>
      <c r="C59" s="28" t="s">
        <v>343</v>
      </c>
      <c r="D59" s="294">
        <f t="shared" ref="D59:D63" si="0">+SUM(E59:P59)</f>
        <v>60</v>
      </c>
      <c r="E59" s="121"/>
      <c r="F59" s="40"/>
      <c r="G59" s="40"/>
      <c r="H59" s="40"/>
      <c r="I59" s="40"/>
      <c r="J59" s="142">
        <f>+'Gobierno electrónico'!D48</f>
        <v>60</v>
      </c>
      <c r="K59" s="137"/>
      <c r="L59" s="122"/>
      <c r="M59" s="122"/>
      <c r="N59" s="122"/>
      <c r="O59" s="122"/>
      <c r="P59" s="123"/>
    </row>
    <row r="60" spans="1:16">
      <c r="A60" s="164"/>
      <c r="B60" s="133"/>
      <c r="C60" s="28" t="s">
        <v>344</v>
      </c>
      <c r="D60" s="294">
        <f t="shared" si="0"/>
        <v>1112</v>
      </c>
      <c r="E60" s="121"/>
      <c r="F60" s="40"/>
      <c r="G60" s="40"/>
      <c r="H60" s="40"/>
      <c r="I60" s="40"/>
      <c r="J60" s="142">
        <f>+'Gobierno electrónico'!D49</f>
        <v>1112</v>
      </c>
      <c r="K60" s="137"/>
      <c r="L60" s="122"/>
      <c r="M60" s="122"/>
      <c r="N60" s="122"/>
      <c r="O60" s="122"/>
      <c r="P60" s="123"/>
    </row>
    <row r="61" spans="1:16">
      <c r="A61" s="164"/>
      <c r="B61" s="133"/>
      <c r="C61" s="28" t="s">
        <v>345</v>
      </c>
      <c r="D61" s="294">
        <f t="shared" si="0"/>
        <v>604</v>
      </c>
      <c r="E61" s="121"/>
      <c r="F61" s="40"/>
      <c r="G61" s="40"/>
      <c r="H61" s="40"/>
      <c r="I61" s="40"/>
      <c r="J61" s="142">
        <f>+'Gobierno electrónico'!D50</f>
        <v>604</v>
      </c>
      <c r="K61" s="137"/>
      <c r="L61" s="122"/>
      <c r="M61" s="122"/>
      <c r="N61" s="122"/>
      <c r="O61" s="122"/>
      <c r="P61" s="123"/>
    </row>
    <row r="62" spans="1:16">
      <c r="A62" s="164"/>
      <c r="B62" s="133"/>
      <c r="C62" s="28" t="s">
        <v>346</v>
      </c>
      <c r="D62" s="294">
        <f t="shared" si="0"/>
        <v>1873</v>
      </c>
      <c r="E62" s="121"/>
      <c r="F62" s="40"/>
      <c r="G62" s="40"/>
      <c r="H62" s="40"/>
      <c r="I62" s="40"/>
      <c r="J62" s="142">
        <f>+'Gobierno electrónico'!D51</f>
        <v>1873</v>
      </c>
      <c r="K62" s="137"/>
      <c r="L62" s="122"/>
      <c r="M62" s="122"/>
      <c r="N62" s="122"/>
      <c r="O62" s="122"/>
      <c r="P62" s="123"/>
    </row>
    <row r="63" spans="1:16">
      <c r="A63" s="164"/>
      <c r="B63" s="133"/>
      <c r="C63" s="28" t="s">
        <v>347</v>
      </c>
      <c r="D63" s="294">
        <f>+SUM(E63:O63)</f>
        <v>584</v>
      </c>
      <c r="E63" s="121"/>
      <c r="F63" s="40"/>
      <c r="G63" s="40"/>
      <c r="H63" s="40"/>
      <c r="I63" s="40"/>
      <c r="J63" s="165">
        <f>+'Gobierno electrónico'!D52</f>
        <v>584</v>
      </c>
      <c r="K63" s="137"/>
      <c r="L63" s="122"/>
      <c r="M63" s="122"/>
      <c r="N63" s="122"/>
      <c r="O63" s="122"/>
      <c r="P63" s="123">
        <f>Movilidad!D25</f>
        <v>4</v>
      </c>
    </row>
    <row r="64" spans="1:16" ht="38.25">
      <c r="A64" s="28" t="s">
        <v>350</v>
      </c>
      <c r="B64" s="106" t="s">
        <v>351</v>
      </c>
      <c r="C64" s="28" t="s">
        <v>352</v>
      </c>
      <c r="D64" s="256">
        <f>SUM(E64:P64)</f>
        <v>2</v>
      </c>
      <c r="E64" s="121"/>
      <c r="F64" s="40"/>
      <c r="G64" s="40"/>
      <c r="H64" s="40"/>
      <c r="I64" s="40"/>
      <c r="J64" s="122"/>
      <c r="K64" s="147">
        <f>Prevencion!D27</f>
        <v>2</v>
      </c>
      <c r="L64" s="122"/>
      <c r="M64" s="122"/>
      <c r="N64" s="122"/>
      <c r="O64" s="122"/>
      <c r="P64" s="123"/>
    </row>
    <row r="65" spans="1:16" ht="38.25">
      <c r="A65" s="59" t="s">
        <v>429</v>
      </c>
      <c r="B65" s="107" t="s">
        <v>126</v>
      </c>
      <c r="C65" s="33" t="s">
        <v>127</v>
      </c>
      <c r="D65" s="165">
        <f>SUM(E65:P65)</f>
        <v>7393</v>
      </c>
      <c r="E65" s="166"/>
      <c r="F65" s="167"/>
      <c r="G65" s="167">
        <f>Turismo!D36</f>
        <v>500</v>
      </c>
      <c r="H65" s="167"/>
      <c r="I65" s="167"/>
      <c r="J65" s="168"/>
      <c r="K65" s="169"/>
      <c r="L65" s="168"/>
      <c r="M65" s="170">
        <f>Contenidos!D7</f>
        <v>6893</v>
      </c>
      <c r="N65" s="168"/>
      <c r="O65" s="168"/>
      <c r="P65" s="171"/>
    </row>
    <row r="66" spans="1:16" ht="25.5">
      <c r="A66" s="59"/>
      <c r="B66" s="107"/>
      <c r="C66" s="33" t="s">
        <v>176</v>
      </c>
      <c r="D66" s="295"/>
      <c r="E66" s="121"/>
      <c r="F66" s="40"/>
      <c r="G66" s="40"/>
      <c r="H66" s="40"/>
      <c r="I66" s="40"/>
      <c r="J66" s="122"/>
      <c r="K66" s="137"/>
      <c r="L66" s="122"/>
      <c r="M66" s="122"/>
      <c r="N66" s="122"/>
      <c r="O66" s="122"/>
      <c r="P66" s="123"/>
    </row>
    <row r="67" spans="1:16" ht="63.75">
      <c r="A67" s="59" t="s">
        <v>430</v>
      </c>
      <c r="B67" s="107" t="s">
        <v>128</v>
      </c>
      <c r="C67" s="33" t="s">
        <v>129</v>
      </c>
      <c r="D67" s="295">
        <f>+SUM(E67:P67)</f>
        <v>3929</v>
      </c>
      <c r="E67" s="121"/>
      <c r="F67" s="40"/>
      <c r="G67" s="40" t="str">
        <f>Turismo!D38</f>
        <v>No existe el dato</v>
      </c>
      <c r="H67" s="40"/>
      <c r="I67" s="40"/>
      <c r="J67" s="122"/>
      <c r="K67" s="137"/>
      <c r="L67" s="122"/>
      <c r="M67" s="122"/>
      <c r="N67" s="122">
        <f>+Participacion!E3</f>
        <v>3929</v>
      </c>
      <c r="O67" s="122"/>
      <c r="P67" s="123"/>
    </row>
    <row r="68" spans="1:16" ht="25.5">
      <c r="A68" s="59"/>
      <c r="B68" s="107"/>
      <c r="C68" s="33" t="s">
        <v>176</v>
      </c>
      <c r="D68" s="295"/>
      <c r="E68" s="121"/>
      <c r="F68" s="40"/>
      <c r="G68" s="40"/>
      <c r="H68" s="40"/>
      <c r="I68" s="40"/>
      <c r="J68" s="122"/>
      <c r="K68" s="137"/>
      <c r="L68" s="122"/>
      <c r="M68" s="122"/>
      <c r="N68" s="122"/>
      <c r="O68" s="122"/>
      <c r="P68" s="123"/>
    </row>
    <row r="69" spans="1:16" ht="89.25">
      <c r="A69" s="28" t="s">
        <v>374</v>
      </c>
      <c r="B69" s="106" t="s">
        <v>375</v>
      </c>
      <c r="C69" s="28" t="s">
        <v>376</v>
      </c>
      <c r="D69" s="296">
        <f>AVERAGE(E69:P69)</f>
        <v>0.16</v>
      </c>
      <c r="E69" s="121"/>
      <c r="F69" s="40"/>
      <c r="G69" s="40"/>
      <c r="H69" s="40"/>
      <c r="I69" s="40"/>
      <c r="J69" s="122"/>
      <c r="K69" s="137"/>
      <c r="L69" s="137">
        <f>Comunidades!D31</f>
        <v>0.16</v>
      </c>
      <c r="M69" s="122"/>
      <c r="N69" s="122"/>
      <c r="O69" s="122"/>
      <c r="P69" s="123"/>
    </row>
    <row r="70" spans="1:16" ht="63.75">
      <c r="A70" s="28" t="s">
        <v>378</v>
      </c>
      <c r="B70" s="106" t="s">
        <v>379</v>
      </c>
      <c r="C70" s="28" t="s">
        <v>380</v>
      </c>
      <c r="D70" s="296" t="str">
        <f>L70</f>
        <v>No existe el dato</v>
      </c>
      <c r="E70" s="121"/>
      <c r="F70" s="40"/>
      <c r="G70" s="40"/>
      <c r="H70" s="40"/>
      <c r="I70" s="40"/>
      <c r="J70" s="122"/>
      <c r="K70" s="137"/>
      <c r="L70" s="172" t="str">
        <f>Comunidades!D32</f>
        <v>No existe el dato</v>
      </c>
      <c r="M70" s="122"/>
      <c r="N70" s="122"/>
      <c r="O70" s="122"/>
      <c r="P70" s="123"/>
    </row>
    <row r="71" spans="1:16" ht="63.75">
      <c r="A71" s="130" t="s">
        <v>381</v>
      </c>
      <c r="B71" s="133" t="s">
        <v>34</v>
      </c>
      <c r="C71" s="28" t="s">
        <v>382</v>
      </c>
      <c r="D71" s="296" t="str">
        <f>L71</f>
        <v>No existe el dato</v>
      </c>
      <c r="E71" s="121"/>
      <c r="F71" s="40"/>
      <c r="G71" s="40"/>
      <c r="H71" s="40"/>
      <c r="I71" s="40"/>
      <c r="J71" s="122"/>
      <c r="K71" s="137"/>
      <c r="L71" s="172" t="str">
        <f>Comunidades!D33</f>
        <v>No existe el dato</v>
      </c>
      <c r="M71" s="122"/>
      <c r="N71" s="122"/>
      <c r="O71" s="122"/>
      <c r="P71" s="123"/>
    </row>
    <row r="72" spans="1:16" ht="25.5">
      <c r="A72" s="130"/>
      <c r="B72" s="133"/>
      <c r="C72" s="28" t="s">
        <v>162</v>
      </c>
      <c r="D72" s="265"/>
      <c r="E72" s="173"/>
      <c r="F72" s="122"/>
      <c r="G72" s="122"/>
      <c r="H72" s="122"/>
      <c r="I72" s="122"/>
      <c r="J72" s="122"/>
      <c r="K72" s="137"/>
      <c r="L72" s="122"/>
      <c r="M72" s="122"/>
      <c r="N72" s="122"/>
      <c r="O72" s="122"/>
      <c r="P72" s="123"/>
    </row>
    <row r="73" spans="1:16" s="292" customFormat="1" ht="89.25">
      <c r="A73" s="217" t="s">
        <v>420</v>
      </c>
      <c r="B73" s="283" t="s">
        <v>421</v>
      </c>
      <c r="C73" s="217" t="s">
        <v>558</v>
      </c>
      <c r="D73" s="290">
        <f>+SUM(E73:P73)</f>
        <v>1</v>
      </c>
      <c r="E73" s="291"/>
      <c r="F73" s="168"/>
      <c r="G73" s="168"/>
      <c r="H73" s="168"/>
      <c r="I73" s="168"/>
      <c r="J73" s="168"/>
      <c r="K73" s="169"/>
      <c r="L73" s="168"/>
      <c r="M73" s="168"/>
      <c r="N73" s="168"/>
      <c r="O73" s="168"/>
      <c r="P73" s="171">
        <f>Movilidad!D29</f>
        <v>1</v>
      </c>
    </row>
    <row r="74" spans="1:16">
      <c r="A74" s="175" t="s">
        <v>526</v>
      </c>
      <c r="B74" s="106"/>
      <c r="C74" s="28"/>
      <c r="D74" s="265"/>
      <c r="E74" s="173"/>
      <c r="F74" s="122"/>
      <c r="G74" s="122"/>
      <c r="H74" s="122"/>
      <c r="I74" s="122"/>
      <c r="J74" s="122"/>
      <c r="K74" s="137"/>
      <c r="L74" s="122"/>
      <c r="M74" s="122"/>
      <c r="N74" s="122"/>
      <c r="O74" s="122"/>
      <c r="P74" s="123"/>
    </row>
    <row r="75" spans="1:16" ht="51">
      <c r="A75" s="28" t="s">
        <v>76</v>
      </c>
      <c r="B75" s="120" t="s">
        <v>77</v>
      </c>
      <c r="C75" s="28" t="s">
        <v>78</v>
      </c>
      <c r="D75" s="297">
        <f>1694435/3152589</f>
        <v>0.5374741204768525</v>
      </c>
      <c r="E75" s="173"/>
      <c r="F75" s="122"/>
      <c r="G75" s="122"/>
      <c r="H75" s="122"/>
      <c r="I75" s="122"/>
      <c r="J75" s="122"/>
      <c r="K75" s="137"/>
      <c r="L75" s="122"/>
      <c r="M75" s="122"/>
      <c r="N75" s="122"/>
      <c r="O75" s="122"/>
      <c r="P75" s="123"/>
    </row>
    <row r="76" spans="1:16" ht="38.25">
      <c r="A76" s="28" t="s">
        <v>79</v>
      </c>
      <c r="B76" s="120" t="s">
        <v>80</v>
      </c>
      <c r="C76" s="28" t="s">
        <v>81</v>
      </c>
      <c r="D76" s="257">
        <v>1761420</v>
      </c>
      <c r="E76" s="173"/>
      <c r="F76" s="122"/>
      <c r="G76" s="122"/>
      <c r="H76" s="122"/>
      <c r="I76" s="122"/>
      <c r="J76" s="122"/>
      <c r="K76" s="137"/>
      <c r="L76" s="122"/>
      <c r="M76" s="122"/>
      <c r="N76" s="122"/>
      <c r="O76" s="122"/>
      <c r="P76" s="123"/>
    </row>
    <row r="77" spans="1:16" ht="51">
      <c r="A77" s="28" t="s">
        <v>82</v>
      </c>
      <c r="B77" s="120" t="s">
        <v>593</v>
      </c>
      <c r="C77" s="28" t="s">
        <v>84</v>
      </c>
      <c r="D77" s="297">
        <f>1517041/3152589</f>
        <v>0.48120481293311623</v>
      </c>
      <c r="E77" s="173"/>
      <c r="F77" s="122"/>
      <c r="G77" s="122"/>
      <c r="H77" s="122"/>
      <c r="I77" s="122"/>
      <c r="J77" s="122"/>
      <c r="K77" s="137"/>
      <c r="L77" s="122" t="str">
        <f>+Comunidades!D13</f>
        <v>No existe el dato</v>
      </c>
      <c r="M77" s="122"/>
      <c r="N77" s="122"/>
      <c r="O77" s="122"/>
      <c r="P77" s="123"/>
    </row>
    <row r="78" spans="1:16" s="222" customFormat="1" ht="51">
      <c r="A78" s="33" t="s">
        <v>85</v>
      </c>
      <c r="B78" s="120" t="s">
        <v>86</v>
      </c>
      <c r="C78" s="33" t="s">
        <v>87</v>
      </c>
      <c r="D78" s="303">
        <f>5000/Supuestos!B3</f>
        <v>2.1112350640675394E-3</v>
      </c>
      <c r="E78" s="218"/>
      <c r="F78" s="219"/>
      <c r="G78" s="219"/>
      <c r="H78" s="219"/>
      <c r="I78" s="223"/>
      <c r="J78" s="219"/>
      <c r="K78" s="220"/>
      <c r="L78" s="224"/>
      <c r="M78" s="219"/>
      <c r="N78" s="219"/>
      <c r="O78" s="219"/>
      <c r="P78" s="221"/>
    </row>
    <row r="79" spans="1:16" ht="38.25">
      <c r="A79" s="130" t="s">
        <v>88</v>
      </c>
      <c r="B79" s="107" t="s">
        <v>89</v>
      </c>
      <c r="C79" s="28" t="s">
        <v>90</v>
      </c>
      <c r="D79" s="298">
        <f>47729/Supuestos!B3</f>
        <v>2.0153427674575917E-2</v>
      </c>
      <c r="E79" s="173"/>
      <c r="F79" s="122"/>
      <c r="G79" s="122"/>
      <c r="H79" s="122"/>
      <c r="I79" s="122"/>
      <c r="J79" s="142">
        <f>'Gobierno electrónico'!D57</f>
        <v>2.0153427674575917E-2</v>
      </c>
      <c r="K79" s="137"/>
      <c r="L79" s="122"/>
      <c r="M79" s="122"/>
      <c r="N79" s="142"/>
      <c r="O79" s="122"/>
      <c r="P79" s="123"/>
    </row>
    <row r="80" spans="1:16" ht="25.5">
      <c r="A80" s="130"/>
      <c r="B80" s="107"/>
      <c r="C80" s="28" t="s">
        <v>131</v>
      </c>
      <c r="D80" s="265"/>
      <c r="E80" s="173"/>
      <c r="F80" s="122"/>
      <c r="G80" s="122"/>
      <c r="H80" s="122"/>
      <c r="I80" s="122"/>
      <c r="J80" s="122"/>
      <c r="K80" s="137"/>
      <c r="L80" s="122"/>
      <c r="M80" s="122"/>
      <c r="N80" s="122"/>
      <c r="O80" s="122"/>
      <c r="P80" s="123"/>
    </row>
    <row r="81" spans="1:17" ht="51">
      <c r="A81" s="130" t="s">
        <v>91</v>
      </c>
      <c r="B81" s="133" t="s">
        <v>92</v>
      </c>
      <c r="C81" s="28" t="s">
        <v>93</v>
      </c>
      <c r="D81" s="295" t="s">
        <v>518</v>
      </c>
      <c r="E81" s="173"/>
      <c r="F81" s="122"/>
      <c r="G81" s="122"/>
      <c r="H81" s="122"/>
      <c r="I81" s="136">
        <f>+Cultura!D23</f>
        <v>1</v>
      </c>
      <c r="J81" s="122"/>
      <c r="K81" s="137"/>
      <c r="L81" s="122"/>
      <c r="M81" s="122"/>
      <c r="N81" s="122"/>
      <c r="O81" s="122"/>
      <c r="P81" s="123"/>
    </row>
    <row r="82" spans="1:17" ht="25.5">
      <c r="A82" s="130"/>
      <c r="B82" s="133"/>
      <c r="C82" s="28" t="s">
        <v>132</v>
      </c>
      <c r="D82" s="265"/>
      <c r="E82" s="173"/>
      <c r="F82" s="122"/>
      <c r="G82" s="122"/>
      <c r="H82" s="122"/>
      <c r="I82" s="122"/>
      <c r="J82" s="122"/>
      <c r="K82" s="137"/>
      <c r="L82" s="122"/>
      <c r="M82" s="122"/>
      <c r="N82" s="122"/>
      <c r="O82" s="122"/>
      <c r="P82" s="123"/>
    </row>
    <row r="83" spans="1:17" ht="38.25">
      <c r="A83" s="130" t="s">
        <v>94</v>
      </c>
      <c r="B83" s="133" t="s">
        <v>95</v>
      </c>
      <c r="C83" s="28" t="s">
        <v>133</v>
      </c>
      <c r="D83" s="265" t="s">
        <v>321</v>
      </c>
      <c r="E83" s="173"/>
      <c r="F83" s="122"/>
      <c r="G83" s="122"/>
      <c r="H83" s="122"/>
      <c r="I83" s="122"/>
      <c r="J83" s="122"/>
      <c r="K83" s="137"/>
      <c r="L83" s="122"/>
      <c r="M83" s="122"/>
      <c r="N83" s="122"/>
      <c r="O83" s="122"/>
      <c r="P83" s="123"/>
    </row>
    <row r="84" spans="1:17" ht="25.5">
      <c r="A84" s="130"/>
      <c r="B84" s="133"/>
      <c r="C84" s="28" t="s">
        <v>134</v>
      </c>
      <c r="D84" s="265"/>
      <c r="E84" s="173"/>
      <c r="F84" s="122"/>
      <c r="G84" s="122"/>
      <c r="H84" s="122"/>
      <c r="I84" s="122"/>
      <c r="J84" s="122"/>
      <c r="K84" s="137"/>
      <c r="L84" s="122"/>
      <c r="M84" s="122"/>
      <c r="N84" s="122"/>
      <c r="O84" s="122"/>
      <c r="P84" s="123"/>
    </row>
    <row r="85" spans="1:17" ht="76.5">
      <c r="A85" s="28" t="s">
        <v>96</v>
      </c>
      <c r="B85" s="106" t="s">
        <v>97</v>
      </c>
      <c r="C85" s="28" t="s">
        <v>98</v>
      </c>
      <c r="D85" s="297">
        <f>+AVERAGE(E85:P85)</f>
        <v>0.98000000000000009</v>
      </c>
      <c r="E85" s="176">
        <f>+Salud!D15</f>
        <v>0.9</v>
      </c>
      <c r="F85" s="122"/>
      <c r="G85" s="137"/>
      <c r="H85" s="137">
        <f>+Seguridad!D14</f>
        <v>1</v>
      </c>
      <c r="I85" s="122"/>
      <c r="J85" s="136">
        <f>+'Gobierno electrónico'!D31</f>
        <v>1</v>
      </c>
      <c r="K85" s="137">
        <f>+Prevencion!D14</f>
        <v>1</v>
      </c>
      <c r="L85" s="122"/>
      <c r="M85" s="122"/>
      <c r="N85" s="122"/>
      <c r="O85" s="122"/>
      <c r="P85" s="138">
        <f>+Movilidad!D14</f>
        <v>1</v>
      </c>
    </row>
    <row r="86" spans="1:17" ht="63.75">
      <c r="A86" s="28" t="s">
        <v>99</v>
      </c>
      <c r="B86" s="106" t="s">
        <v>100</v>
      </c>
      <c r="C86" s="28" t="s">
        <v>101</v>
      </c>
      <c r="D86" s="297">
        <f>+AVERAGE(E86:P86)</f>
        <v>0.98333333333333339</v>
      </c>
      <c r="E86" s="176">
        <f>+Salud!D16</f>
        <v>0.9</v>
      </c>
      <c r="F86" s="122"/>
      <c r="G86" s="137">
        <f>+Turismo!D21</f>
        <v>1</v>
      </c>
      <c r="H86" s="137">
        <f>+Seguridad!D15</f>
        <v>1</v>
      </c>
      <c r="I86" s="122"/>
      <c r="J86" s="136">
        <f>+'Gobierno electrónico'!D32</f>
        <v>1</v>
      </c>
      <c r="K86" s="137">
        <f>+Prevencion!D15</f>
        <v>1</v>
      </c>
      <c r="L86" s="122"/>
      <c r="M86" s="122"/>
      <c r="N86" s="122"/>
      <c r="O86" s="122"/>
      <c r="P86" s="138">
        <f>+Movilidad!D15</f>
        <v>1</v>
      </c>
    </row>
    <row r="87" spans="1:17" s="264" customFormat="1" ht="38.25">
      <c r="A87" s="33" t="s">
        <v>102</v>
      </c>
      <c r="B87" s="120" t="s">
        <v>103</v>
      </c>
      <c r="C87" s="33" t="s">
        <v>104</v>
      </c>
      <c r="D87" s="257">
        <f>+SUM(E87:P87)</f>
        <v>3453613</v>
      </c>
      <c r="E87" s="258"/>
      <c r="F87" s="259">
        <f>+Emprendimiento!D17</f>
        <v>400971</v>
      </c>
      <c r="G87" s="260" t="str">
        <f>+Turismo!D22</f>
        <v>No existe el dato</v>
      </c>
      <c r="H87" s="261" t="str">
        <f>+Seguridad!D16</f>
        <v>No existe el dato</v>
      </c>
      <c r="I87" s="259">
        <f>Cultura!D28</f>
        <v>1314021</v>
      </c>
      <c r="J87" s="259">
        <f>+'Gobierno electrónico'!D33</f>
        <v>1615419</v>
      </c>
      <c r="K87" s="260" t="str">
        <f>+Prevencion!D16</f>
        <v>No existe el dato</v>
      </c>
      <c r="L87" s="260"/>
      <c r="M87" s="260"/>
      <c r="N87" s="259"/>
      <c r="O87" s="259">
        <f>+Innovación!D17</f>
        <v>123202</v>
      </c>
      <c r="P87" s="262" t="str">
        <f>+Movilidad!D16</f>
        <v>No existe el dato</v>
      </c>
      <c r="Q87" s="263"/>
    </row>
    <row r="88" spans="1:17" ht="38.25" hidden="1">
      <c r="A88" s="130" t="s">
        <v>105</v>
      </c>
      <c r="B88" s="133" t="s">
        <v>106</v>
      </c>
      <c r="C88" s="28" t="s">
        <v>107</v>
      </c>
      <c r="D88" s="297">
        <f>+AVERAGE(E88:P88)</f>
        <v>0</v>
      </c>
      <c r="E88" s="173"/>
      <c r="F88" s="122"/>
      <c r="G88" s="122" t="str">
        <f>+Turismo!D23</f>
        <v>No existe el dato</v>
      </c>
      <c r="H88" s="137">
        <f>+Seguridad!D17</f>
        <v>0</v>
      </c>
      <c r="I88" s="122"/>
      <c r="J88" s="122" t="str">
        <f>+'Gobierno electrónico'!D34</f>
        <v>No existe el dato</v>
      </c>
      <c r="K88" s="137">
        <f>+Prevencion!D17</f>
        <v>0</v>
      </c>
      <c r="L88" s="122"/>
      <c r="M88" s="122"/>
      <c r="N88" s="122"/>
      <c r="O88" s="137">
        <f>+Innovación!D19</f>
        <v>0</v>
      </c>
      <c r="P88" s="123" t="str">
        <f>+Movilidad!D17</f>
        <v>No existe el dato</v>
      </c>
      <c r="Q88" s="186"/>
    </row>
    <row r="89" spans="1:17" ht="48.75" customHeight="1">
      <c r="A89" s="130"/>
      <c r="B89" s="133"/>
      <c r="C89" s="28" t="s">
        <v>135</v>
      </c>
      <c r="D89" s="265" t="s">
        <v>321</v>
      </c>
      <c r="E89" s="173"/>
      <c r="F89" s="122"/>
      <c r="G89" s="122" t="str">
        <f>+Turismo!D23</f>
        <v>No existe el dato</v>
      </c>
      <c r="H89" s="137">
        <f>+Seguridad!D17</f>
        <v>0</v>
      </c>
      <c r="I89" s="122"/>
      <c r="J89" s="122" t="str">
        <f>+'Gobierno electrónico'!D34</f>
        <v>No existe el dato</v>
      </c>
      <c r="K89" s="137">
        <f>+Prevencion!D17</f>
        <v>0</v>
      </c>
      <c r="L89" s="122"/>
      <c r="M89" s="122"/>
      <c r="N89" s="122"/>
      <c r="O89" s="137">
        <f>+Innovación!D19</f>
        <v>0</v>
      </c>
      <c r="P89" s="123" t="str">
        <f>+Movilidad!D17</f>
        <v>No existe el dato</v>
      </c>
    </row>
    <row r="90" spans="1:17" ht="51">
      <c r="A90" s="130" t="s">
        <v>108</v>
      </c>
      <c r="B90" s="133" t="s">
        <v>109</v>
      </c>
      <c r="C90" s="28" t="s">
        <v>110</v>
      </c>
      <c r="D90" s="131" t="s">
        <v>518</v>
      </c>
      <c r="E90" s="173" t="str">
        <f>+Salud!D17</f>
        <v>No existe el dato</v>
      </c>
      <c r="F90" s="122" t="str">
        <f>+Emprendimiento!D19</f>
        <v>No existe el dato</v>
      </c>
      <c r="G90" s="137">
        <f>+Turismo!D25</f>
        <v>1</v>
      </c>
      <c r="H90" s="122"/>
      <c r="I90" s="122"/>
      <c r="J90" s="122"/>
      <c r="K90" s="137"/>
      <c r="L90" s="122"/>
      <c r="M90" s="122"/>
      <c r="N90" s="122"/>
      <c r="O90" s="137" t="str">
        <f>+Innovación!D21</f>
        <v xml:space="preserve"> 0% </v>
      </c>
      <c r="P90" s="123"/>
    </row>
    <row r="91" spans="1:17" ht="25.5">
      <c r="A91" s="130"/>
      <c r="B91" s="133"/>
      <c r="C91" s="28" t="s">
        <v>134</v>
      </c>
      <c r="D91" s="265"/>
      <c r="E91" s="173"/>
      <c r="F91" s="122"/>
      <c r="G91" s="122"/>
      <c r="H91" s="122"/>
      <c r="I91" s="122"/>
      <c r="J91" s="122"/>
      <c r="K91" s="137"/>
      <c r="L91" s="122"/>
      <c r="M91" s="122"/>
      <c r="N91" s="122"/>
      <c r="O91" s="122"/>
      <c r="P91" s="123"/>
    </row>
    <row r="92" spans="1:17" ht="38.25">
      <c r="A92" s="130" t="s">
        <v>111</v>
      </c>
      <c r="B92" s="133" t="s">
        <v>112</v>
      </c>
      <c r="C92" s="28" t="s">
        <v>113</v>
      </c>
      <c r="D92" s="131" t="s">
        <v>518</v>
      </c>
      <c r="E92" s="173"/>
      <c r="F92" s="136">
        <f>+Emprendimiento!D21</f>
        <v>1</v>
      </c>
      <c r="G92" s="122" t="str">
        <f>+Turismo!D27</f>
        <v>No existe el dato</v>
      </c>
      <c r="H92" s="122"/>
      <c r="I92" s="122"/>
      <c r="J92" s="122"/>
      <c r="K92" s="137"/>
      <c r="L92" s="122"/>
      <c r="M92" s="122"/>
      <c r="N92" s="122"/>
      <c r="O92" s="137">
        <f>+Innovación!D23</f>
        <v>0</v>
      </c>
      <c r="P92" s="123"/>
    </row>
    <row r="93" spans="1:17" ht="25.5">
      <c r="A93" s="130"/>
      <c r="B93" s="133"/>
      <c r="C93" s="28" t="s">
        <v>135</v>
      </c>
      <c r="D93" s="265"/>
      <c r="E93" s="173"/>
      <c r="F93" s="122"/>
      <c r="G93" s="122"/>
      <c r="H93" s="122"/>
      <c r="I93" s="122"/>
      <c r="J93" s="122"/>
      <c r="K93" s="137"/>
      <c r="L93" s="122"/>
      <c r="M93" s="122"/>
      <c r="N93" s="122"/>
      <c r="O93" s="122"/>
      <c r="P93" s="123"/>
    </row>
    <row r="94" spans="1:17" ht="63.75">
      <c r="A94" s="28" t="s">
        <v>114</v>
      </c>
      <c r="B94" s="106" t="s">
        <v>115</v>
      </c>
      <c r="C94" s="28" t="s">
        <v>116</v>
      </c>
      <c r="D94" s="265" t="s">
        <v>597</v>
      </c>
      <c r="E94" s="173" t="str">
        <f>+Salud!D19</f>
        <v>No aplica</v>
      </c>
      <c r="F94" s="122" t="str">
        <f>+Emprendimiento!D23</f>
        <v>No existe el dato</v>
      </c>
      <c r="G94" s="122" t="str">
        <f>+Turismo!D28</f>
        <v>No existe el dato</v>
      </c>
      <c r="H94" s="122" t="str">
        <f>+Seguridad!D19</f>
        <v>No aplica</v>
      </c>
      <c r="I94" s="122"/>
      <c r="J94" s="122">
        <f>+'Gobierno electrónico'!D40</f>
        <v>0</v>
      </c>
      <c r="K94" s="122" t="str">
        <f>+Prevencion!D20</f>
        <v>No aplica</v>
      </c>
      <c r="L94" s="122"/>
      <c r="M94" s="122"/>
      <c r="N94" s="122"/>
      <c r="O94" s="122" t="str">
        <f>+Innovación!D25</f>
        <v>No existe el dato</v>
      </c>
      <c r="P94" s="123" t="str">
        <f>+Movilidad!D19</f>
        <v>No aplica</v>
      </c>
    </row>
    <row r="95" spans="1:17" ht="51">
      <c r="A95" s="28" t="s">
        <v>117</v>
      </c>
      <c r="B95" s="106" t="s">
        <v>118</v>
      </c>
      <c r="C95" s="28" t="s">
        <v>119</v>
      </c>
      <c r="D95" s="257">
        <f>92661+466973</f>
        <v>559634</v>
      </c>
      <c r="E95" s="173">
        <f>+Salud!D20</f>
        <v>0</v>
      </c>
      <c r="F95" s="122"/>
      <c r="G95" s="122"/>
      <c r="H95" s="122"/>
      <c r="I95" s="122" t="str">
        <f>+Cultura!D25</f>
        <v>No existe el dato</v>
      </c>
      <c r="J95" s="122"/>
      <c r="K95" s="137"/>
      <c r="L95" s="122" t="str">
        <f>+Comunidades!D18</f>
        <v>No existe el dato</v>
      </c>
      <c r="M95" s="122"/>
      <c r="N95" s="122"/>
      <c r="O95" s="122"/>
      <c r="P95" s="123"/>
    </row>
    <row r="96" spans="1:17" ht="38.25">
      <c r="A96" s="28" t="s">
        <v>120</v>
      </c>
      <c r="B96" s="106" t="s">
        <v>121</v>
      </c>
      <c r="C96" s="28" t="s">
        <v>122</v>
      </c>
      <c r="D96" s="257">
        <f>+SUM(E96:P96)</f>
        <v>2094632</v>
      </c>
      <c r="E96" s="173">
        <f>+Salud!D21</f>
        <v>0</v>
      </c>
      <c r="F96" s="122"/>
      <c r="G96" s="122"/>
      <c r="H96" s="122"/>
      <c r="I96" s="142">
        <f>+Cultura!D26</f>
        <v>2094632</v>
      </c>
      <c r="J96" s="122"/>
      <c r="K96" s="137"/>
      <c r="L96" s="122" t="str">
        <f>+Comunidades!D19</f>
        <v>No existe el dato</v>
      </c>
      <c r="M96" s="122"/>
      <c r="N96" s="122"/>
      <c r="O96" s="122"/>
      <c r="P96" s="123"/>
    </row>
    <row r="97" spans="1:16" ht="38.25">
      <c r="A97" s="28" t="s">
        <v>123</v>
      </c>
      <c r="B97" s="106" t="s">
        <v>124</v>
      </c>
      <c r="C97" s="28" t="s">
        <v>125</v>
      </c>
      <c r="D97" s="265">
        <f>+SUM(E97:P97)</f>
        <v>0</v>
      </c>
      <c r="E97" s="173">
        <f>+Salud!D22</f>
        <v>0</v>
      </c>
      <c r="F97" s="122"/>
      <c r="G97" s="122"/>
      <c r="H97" s="122"/>
      <c r="I97" s="122" t="str">
        <f>+Cultura!D27</f>
        <v>No existe el dato</v>
      </c>
      <c r="J97" s="122"/>
      <c r="K97" s="137"/>
      <c r="L97" s="122"/>
      <c r="M97" s="122"/>
      <c r="N97" s="122"/>
      <c r="O97" s="122"/>
      <c r="P97" s="123"/>
    </row>
    <row r="98" spans="1:16" ht="76.5">
      <c r="A98" s="150" t="s">
        <v>309</v>
      </c>
      <c r="B98" s="151" t="s">
        <v>310</v>
      </c>
      <c r="C98" s="177" t="s">
        <v>538</v>
      </c>
      <c r="D98" s="299">
        <f>AVERAGE(E98:P98)</f>
        <v>0.15</v>
      </c>
      <c r="E98" s="173"/>
      <c r="F98" s="122"/>
      <c r="G98" s="122"/>
      <c r="H98" s="137">
        <f>Seguridad!D26</f>
        <v>0.15</v>
      </c>
      <c r="I98" s="122"/>
      <c r="J98" s="122"/>
      <c r="K98" s="122"/>
      <c r="L98" s="122"/>
      <c r="M98" s="122"/>
      <c r="N98" s="122"/>
      <c r="O98" s="122"/>
      <c r="P98" s="123"/>
    </row>
    <row r="99" spans="1:16" ht="63.75">
      <c r="A99" s="28" t="s">
        <v>336</v>
      </c>
      <c r="B99" s="106" t="s">
        <v>337</v>
      </c>
      <c r="C99" s="28" t="s">
        <v>338</v>
      </c>
      <c r="D99" s="265">
        <f>+SUM(E99:P99)</f>
        <v>4</v>
      </c>
      <c r="E99" s="173"/>
      <c r="F99" s="122"/>
      <c r="G99" s="122"/>
      <c r="H99" s="122"/>
      <c r="I99" s="142">
        <f>+Cultura!D31</f>
        <v>4</v>
      </c>
      <c r="J99" s="122">
        <f>'Gobierno electrónico'!D46</f>
        <v>0</v>
      </c>
      <c r="K99" s="122"/>
      <c r="L99" s="122"/>
      <c r="M99" s="122"/>
      <c r="N99" s="122"/>
      <c r="O99" s="122"/>
      <c r="P99" s="123"/>
    </row>
    <row r="100" spans="1:16" ht="25.5">
      <c r="A100" s="28" t="s">
        <v>273</v>
      </c>
      <c r="B100" s="106" t="s">
        <v>274</v>
      </c>
      <c r="C100" s="28" t="s">
        <v>275</v>
      </c>
      <c r="D100" s="265" t="str">
        <f>E100</f>
        <v>No existe el dato</v>
      </c>
      <c r="E100" s="173" t="str">
        <f>Salud!D31</f>
        <v>No existe el dato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3"/>
    </row>
    <row r="101" spans="1:16" ht="51">
      <c r="A101" s="28" t="s">
        <v>277</v>
      </c>
      <c r="B101" s="106" t="s">
        <v>278</v>
      </c>
      <c r="C101" s="28" t="s">
        <v>279</v>
      </c>
      <c r="D101" s="297">
        <f>+AVERAGE(E101:P101)</f>
        <v>0.5</v>
      </c>
      <c r="E101" s="176">
        <f>Salud!D32</f>
        <v>0.5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3"/>
    </row>
    <row r="102" spans="1:16" ht="76.5">
      <c r="A102" s="28" t="s">
        <v>285</v>
      </c>
      <c r="B102" s="106" t="s">
        <v>286</v>
      </c>
      <c r="C102" s="28" t="s">
        <v>287</v>
      </c>
      <c r="D102" s="265">
        <f>SUM(E102:P102)</f>
        <v>0</v>
      </c>
      <c r="E102" s="173">
        <f>Salud!D33</f>
        <v>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3"/>
    </row>
    <row r="103" spans="1:16">
      <c r="A103" s="178" t="s">
        <v>305</v>
      </c>
      <c r="B103" s="179" t="s">
        <v>306</v>
      </c>
      <c r="C103" s="178" t="s">
        <v>307</v>
      </c>
      <c r="D103" s="300">
        <f>+SUM(E103:P104)</f>
        <v>532763</v>
      </c>
      <c r="E103" s="187"/>
      <c r="F103" s="155"/>
      <c r="G103" s="188">
        <f>Turismo!D34</f>
        <v>532763</v>
      </c>
      <c r="H103" s="155"/>
      <c r="I103" s="155"/>
      <c r="J103" s="155"/>
      <c r="K103" s="155"/>
      <c r="L103" s="155"/>
      <c r="M103" s="155"/>
      <c r="N103" s="155"/>
      <c r="O103" s="155"/>
      <c r="P103" s="157"/>
    </row>
    <row r="104" spans="1:16" ht="47.25" customHeight="1">
      <c r="A104" s="178"/>
      <c r="B104" s="179"/>
      <c r="C104" s="178"/>
      <c r="D104" s="301"/>
      <c r="E104" s="189"/>
      <c r="F104" s="161"/>
      <c r="G104" s="190"/>
      <c r="H104" s="161"/>
      <c r="I104" s="161"/>
      <c r="J104" s="161"/>
      <c r="K104" s="161"/>
      <c r="L104" s="161"/>
      <c r="M104" s="161"/>
      <c r="N104" s="161"/>
      <c r="O104" s="161"/>
      <c r="P104" s="163"/>
    </row>
    <row r="105" spans="1:16" ht="51">
      <c r="A105" s="217" t="s">
        <v>557</v>
      </c>
      <c r="B105" s="106" t="s">
        <v>330</v>
      </c>
      <c r="C105" s="28" t="s">
        <v>331</v>
      </c>
      <c r="D105" s="257">
        <f>+SUM(E105:P105)</f>
        <v>7307</v>
      </c>
      <c r="E105" s="191"/>
      <c r="F105" s="192"/>
      <c r="G105" s="192"/>
      <c r="H105" s="192"/>
      <c r="I105" s="193">
        <f>+Cultura!D41</f>
        <v>7307</v>
      </c>
      <c r="J105" s="192"/>
      <c r="K105" s="192"/>
      <c r="L105" s="192"/>
      <c r="M105" s="192"/>
      <c r="N105" s="192"/>
      <c r="O105" s="192"/>
      <c r="P105" s="194"/>
    </row>
    <row r="106" spans="1:16" ht="51">
      <c r="A106" s="214" t="s">
        <v>329</v>
      </c>
      <c r="B106" s="180" t="s">
        <v>362</v>
      </c>
      <c r="C106" s="174" t="s">
        <v>363</v>
      </c>
      <c r="D106" s="265">
        <f>SUM(E106:P106)</f>
        <v>0</v>
      </c>
      <c r="E106" s="173"/>
      <c r="F106" s="122"/>
      <c r="G106" s="122"/>
      <c r="H106" s="122"/>
      <c r="I106" s="192"/>
      <c r="J106" s="122"/>
      <c r="K106" s="122"/>
      <c r="L106" s="122"/>
      <c r="M106" s="122"/>
      <c r="N106" s="122"/>
      <c r="O106" s="122"/>
      <c r="P106" s="123"/>
    </row>
    <row r="107" spans="1:16" ht="63.75">
      <c r="A107" s="214" t="s">
        <v>361</v>
      </c>
      <c r="B107" s="180" t="s">
        <v>365</v>
      </c>
      <c r="C107" s="174" t="s">
        <v>366</v>
      </c>
      <c r="D107" s="265">
        <f>SUM(E107:P107)</f>
        <v>8</v>
      </c>
      <c r="E107" s="173"/>
      <c r="F107" s="122">
        <f>+Emprendimiento!D32</f>
        <v>1</v>
      </c>
      <c r="G107" s="122"/>
      <c r="H107" s="122"/>
      <c r="I107" s="192">
        <f>+Cultura!D42</f>
        <v>5</v>
      </c>
      <c r="J107" s="122">
        <f>+'Gobierno electrónico'!D59</f>
        <v>1</v>
      </c>
      <c r="K107" s="122"/>
      <c r="L107" s="122"/>
      <c r="M107" s="122"/>
      <c r="N107" s="122"/>
      <c r="O107" s="122">
        <f>+Innovación!D31</f>
        <v>1</v>
      </c>
      <c r="P107" s="123"/>
    </row>
    <row r="108" spans="1:16" ht="76.5">
      <c r="A108" s="214" t="s">
        <v>364</v>
      </c>
      <c r="B108" s="180" t="s">
        <v>368</v>
      </c>
      <c r="C108" s="174" t="s">
        <v>369</v>
      </c>
      <c r="D108" s="265">
        <f>SUM(E108:P108)</f>
        <v>0</v>
      </c>
      <c r="E108" s="173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3"/>
    </row>
    <row r="109" spans="1:16" s="264" customFormat="1">
      <c r="A109" s="267" t="s">
        <v>367</v>
      </c>
      <c r="B109" s="107" t="s">
        <v>385</v>
      </c>
      <c r="C109" s="59" t="s">
        <v>386</v>
      </c>
      <c r="D109" s="268">
        <f>SUM(E109:P112)</f>
        <v>8936860</v>
      </c>
      <c r="E109" s="269"/>
      <c r="F109" s="270"/>
      <c r="G109" s="270"/>
      <c r="H109" s="270"/>
      <c r="I109" s="270"/>
      <c r="J109" s="270"/>
      <c r="K109" s="270"/>
      <c r="L109" s="270"/>
      <c r="M109" s="271">
        <f>Contenidos!D10</f>
        <v>8936860</v>
      </c>
      <c r="N109" s="270"/>
      <c r="O109" s="270"/>
      <c r="P109" s="272"/>
    </row>
    <row r="110" spans="1:16" s="264" customFormat="1">
      <c r="A110" s="267"/>
      <c r="B110" s="107"/>
      <c r="C110" s="59"/>
      <c r="D110" s="273"/>
      <c r="E110" s="274"/>
      <c r="F110" s="275"/>
      <c r="G110" s="275"/>
      <c r="H110" s="275"/>
      <c r="I110" s="275"/>
      <c r="J110" s="275"/>
      <c r="K110" s="275"/>
      <c r="L110" s="275"/>
      <c r="M110" s="276"/>
      <c r="N110" s="275"/>
      <c r="O110" s="275"/>
      <c r="P110" s="277"/>
    </row>
    <row r="111" spans="1:16" s="264" customFormat="1">
      <c r="A111" s="267"/>
      <c r="B111" s="107"/>
      <c r="C111" s="59"/>
      <c r="D111" s="273"/>
      <c r="E111" s="274"/>
      <c r="F111" s="275"/>
      <c r="G111" s="275"/>
      <c r="H111" s="275"/>
      <c r="I111" s="275"/>
      <c r="J111" s="275"/>
      <c r="K111" s="275"/>
      <c r="L111" s="275"/>
      <c r="M111" s="276"/>
      <c r="N111" s="275"/>
      <c r="O111" s="275"/>
      <c r="P111" s="277"/>
    </row>
    <row r="112" spans="1:16" s="264" customFormat="1" ht="25.5" customHeight="1">
      <c r="A112" s="267"/>
      <c r="B112" s="107"/>
      <c r="C112" s="59"/>
      <c r="D112" s="278"/>
      <c r="E112" s="279"/>
      <c r="F112" s="280"/>
      <c r="G112" s="280"/>
      <c r="H112" s="280"/>
      <c r="I112" s="280"/>
      <c r="J112" s="280"/>
      <c r="K112" s="280"/>
      <c r="L112" s="280"/>
      <c r="M112" s="281"/>
      <c r="N112" s="280"/>
      <c r="O112" s="280"/>
      <c r="P112" s="282"/>
    </row>
    <row r="113" spans="1:17" ht="51">
      <c r="A113" s="215" t="s">
        <v>384</v>
      </c>
      <c r="B113" s="106" t="s">
        <v>387</v>
      </c>
      <c r="C113" s="28" t="s">
        <v>388</v>
      </c>
      <c r="D113" s="265" t="str">
        <f>+M113</f>
        <v>No existe el dato</v>
      </c>
      <c r="E113" s="173"/>
      <c r="F113" s="122"/>
      <c r="G113" s="122"/>
      <c r="H113" s="122"/>
      <c r="I113" s="122"/>
      <c r="J113" s="122"/>
      <c r="K113" s="122"/>
      <c r="L113" s="122"/>
      <c r="M113" s="122" t="str">
        <f>Contenidos!D14</f>
        <v>No existe el dato</v>
      </c>
      <c r="N113" s="122"/>
      <c r="O113" s="122"/>
      <c r="P113" s="123"/>
      <c r="Q113" s="181"/>
    </row>
    <row r="114" spans="1:17" ht="50.25" customHeight="1">
      <c r="A114" s="216" t="s">
        <v>432</v>
      </c>
      <c r="B114" s="151" t="s">
        <v>319</v>
      </c>
      <c r="C114" s="150" t="s">
        <v>320</v>
      </c>
      <c r="D114" s="265" t="str">
        <f>H114</f>
        <v>No existe el dato</v>
      </c>
      <c r="E114" s="173"/>
      <c r="F114" s="122"/>
      <c r="G114" s="122"/>
      <c r="H114" s="122" t="str">
        <f>Seguridad!D29</f>
        <v>No existe el dato</v>
      </c>
      <c r="I114" s="122"/>
      <c r="J114" s="122"/>
      <c r="K114" s="122"/>
      <c r="L114" s="122"/>
      <c r="M114" s="122"/>
      <c r="N114" s="122"/>
      <c r="O114" s="122"/>
      <c r="P114" s="123"/>
    </row>
    <row r="115" spans="1:17" ht="51">
      <c r="A115" s="214" t="s">
        <v>433</v>
      </c>
      <c r="B115" s="106" t="s">
        <v>371</v>
      </c>
      <c r="C115" s="28" t="s">
        <v>372</v>
      </c>
      <c r="D115" s="265">
        <f>SUM(E115:P115)</f>
        <v>35</v>
      </c>
      <c r="E115" s="173"/>
      <c r="F115" s="122"/>
      <c r="G115" s="122"/>
      <c r="H115" s="122"/>
      <c r="I115" s="122"/>
      <c r="J115" s="122"/>
      <c r="K115" s="122"/>
      <c r="L115" s="122">
        <f>Comunidades!D30</f>
        <v>35</v>
      </c>
      <c r="M115" s="122"/>
      <c r="N115" s="122"/>
      <c r="O115" s="122"/>
      <c r="P115" s="123"/>
    </row>
    <row r="116" spans="1:17" ht="25.5">
      <c r="A116" s="214" t="s">
        <v>434</v>
      </c>
      <c r="B116" s="182" t="s">
        <v>395</v>
      </c>
      <c r="C116" s="174" t="s">
        <v>396</v>
      </c>
      <c r="D116" s="257">
        <f>SUM(E116:P116)</f>
        <v>174139</v>
      </c>
      <c r="E116" s="173"/>
      <c r="F116" s="122"/>
      <c r="G116" s="122"/>
      <c r="H116" s="122"/>
      <c r="I116" s="122"/>
      <c r="J116" s="122"/>
      <c r="K116" s="122"/>
      <c r="L116" s="122"/>
      <c r="M116" s="122"/>
      <c r="N116" s="142">
        <f>Participacion!E5</f>
        <v>174139</v>
      </c>
      <c r="O116" s="122"/>
      <c r="P116" s="123"/>
    </row>
    <row r="117" spans="1:17" ht="76.5">
      <c r="A117" s="214" t="s">
        <v>370</v>
      </c>
      <c r="B117" s="106" t="s">
        <v>292</v>
      </c>
      <c r="C117" s="28" t="s">
        <v>293</v>
      </c>
      <c r="D117" s="257">
        <f>SUM(E117:P117)</f>
        <v>29127</v>
      </c>
      <c r="E117" s="173"/>
      <c r="F117" s="142">
        <f>Emprendimiento!D31</f>
        <v>29127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3"/>
    </row>
    <row r="118" spans="1:17" s="264" customFormat="1" ht="77.25" thickBot="1">
      <c r="A118" s="217" t="s">
        <v>424</v>
      </c>
      <c r="B118" s="283" t="s">
        <v>425</v>
      </c>
      <c r="C118" s="284" t="s">
        <v>426</v>
      </c>
      <c r="D118" s="285">
        <f>+SUM(E118:P118)</f>
        <v>508315</v>
      </c>
      <c r="E118" s="286"/>
      <c r="F118" s="287"/>
      <c r="G118" s="287"/>
      <c r="H118" s="287"/>
      <c r="I118" s="288">
        <f>+Cultura!D30</f>
        <v>251728</v>
      </c>
      <c r="J118" s="287"/>
      <c r="K118" s="287"/>
      <c r="L118" s="288">
        <f>+Comunidades!D20</f>
        <v>256447</v>
      </c>
      <c r="M118" s="287"/>
      <c r="N118" s="287"/>
      <c r="O118" s="287"/>
      <c r="P118" s="289">
        <f>Movilidad!D30</f>
        <v>140</v>
      </c>
    </row>
    <row r="119" spans="1:17">
      <c r="B119" s="231"/>
    </row>
  </sheetData>
  <mergeCells count="99">
    <mergeCell ref="N109:N112"/>
    <mergeCell ref="O109:O112"/>
    <mergeCell ref="P109:P112"/>
    <mergeCell ref="I109:I112"/>
    <mergeCell ref="J109:J112"/>
    <mergeCell ref="K109:K112"/>
    <mergeCell ref="L109:L112"/>
    <mergeCell ref="M109:M112"/>
    <mergeCell ref="D109:D112"/>
    <mergeCell ref="E109:E112"/>
    <mergeCell ref="F109:F112"/>
    <mergeCell ref="G109:G112"/>
    <mergeCell ref="H109:H112"/>
    <mergeCell ref="O103:O104"/>
    <mergeCell ref="P103:P104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J103:J104"/>
    <mergeCell ref="K103:K104"/>
    <mergeCell ref="L103:L104"/>
    <mergeCell ref="M103:M104"/>
    <mergeCell ref="N103:N104"/>
    <mergeCell ref="A56:A57"/>
    <mergeCell ref="E103:E104"/>
    <mergeCell ref="F103:F104"/>
    <mergeCell ref="H103:H104"/>
    <mergeCell ref="I103:I104"/>
    <mergeCell ref="A28:A29"/>
    <mergeCell ref="B6:B7"/>
    <mergeCell ref="A14:A15"/>
    <mergeCell ref="D103:D104"/>
    <mergeCell ref="G103:G104"/>
    <mergeCell ref="D56:D57"/>
    <mergeCell ref="A88:A89"/>
    <mergeCell ref="B88:B89"/>
    <mergeCell ref="A90:A91"/>
    <mergeCell ref="B90:B91"/>
    <mergeCell ref="A92:A93"/>
    <mergeCell ref="B92:B93"/>
    <mergeCell ref="A79:A80"/>
    <mergeCell ref="B79:B80"/>
    <mergeCell ref="A81:A82"/>
    <mergeCell ref="B81:B82"/>
    <mergeCell ref="B12:B13"/>
    <mergeCell ref="A10:A11"/>
    <mergeCell ref="B10:B11"/>
    <mergeCell ref="A1:P1"/>
    <mergeCell ref="A41:A46"/>
    <mergeCell ref="B41:B46"/>
    <mergeCell ref="A36:A37"/>
    <mergeCell ref="B36:B37"/>
    <mergeCell ref="A34:A35"/>
    <mergeCell ref="B34:B35"/>
    <mergeCell ref="A32:A33"/>
    <mergeCell ref="A17:A18"/>
    <mergeCell ref="B17:B18"/>
    <mergeCell ref="B32:B33"/>
    <mergeCell ref="A30:A31"/>
    <mergeCell ref="B30:B31"/>
    <mergeCell ref="A6:A9"/>
    <mergeCell ref="A103:A104"/>
    <mergeCell ref="B103:B104"/>
    <mergeCell ref="A19:A22"/>
    <mergeCell ref="A23:A24"/>
    <mergeCell ref="B23:B24"/>
    <mergeCell ref="B19:B20"/>
    <mergeCell ref="B28:B29"/>
    <mergeCell ref="A25:A26"/>
    <mergeCell ref="B25:B26"/>
    <mergeCell ref="A47:A48"/>
    <mergeCell ref="B47:B48"/>
    <mergeCell ref="B14:B15"/>
    <mergeCell ref="A12:A13"/>
    <mergeCell ref="C103:C104"/>
    <mergeCell ref="A109:A112"/>
    <mergeCell ref="B109:B112"/>
    <mergeCell ref="C109:C112"/>
    <mergeCell ref="C56:C57"/>
    <mergeCell ref="A58:A63"/>
    <mergeCell ref="B58:B63"/>
    <mergeCell ref="A65:A66"/>
    <mergeCell ref="B65:B66"/>
    <mergeCell ref="A67:A68"/>
    <mergeCell ref="B67:B68"/>
    <mergeCell ref="A71:A72"/>
    <mergeCell ref="B71:B72"/>
    <mergeCell ref="B56:B57"/>
    <mergeCell ref="A83:A84"/>
    <mergeCell ref="B83:B8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opLeftCell="A22" zoomScale="90" zoomScaleNormal="90" workbookViewId="0">
      <selection activeCell="A27" sqref="A27:F27"/>
    </sheetView>
  </sheetViews>
  <sheetFormatPr baseColWidth="10" defaultRowHeight="12.75"/>
  <cols>
    <col min="1" max="1" width="11.42578125" style="184"/>
    <col min="2" max="2" width="33.85546875" style="184" customWidth="1"/>
    <col min="3" max="3" width="32.5703125" style="184" customWidth="1"/>
    <col min="4" max="4" width="26.85546875" style="184" customWidth="1"/>
    <col min="5" max="5" width="11.42578125" style="184"/>
    <col min="6" max="6" width="28.28515625" style="184" customWidth="1"/>
    <col min="7" max="16384" width="11.42578125" style="184"/>
  </cols>
  <sheetData>
    <row r="1" spans="1:6" ht="13.5" thickBot="1">
      <c r="A1" s="196" t="s">
        <v>0</v>
      </c>
      <c r="B1" s="110" t="s">
        <v>1</v>
      </c>
      <c r="C1" s="110" t="s">
        <v>2</v>
      </c>
      <c r="D1" s="110" t="s">
        <v>148</v>
      </c>
      <c r="E1" s="325" t="s">
        <v>3</v>
      </c>
      <c r="F1" s="326" t="s">
        <v>483</v>
      </c>
    </row>
    <row r="2" spans="1:6" ht="51">
      <c r="A2" s="322" t="s">
        <v>45</v>
      </c>
      <c r="B2" s="198" t="s">
        <v>46</v>
      </c>
      <c r="C2" s="11" t="s">
        <v>47</v>
      </c>
      <c r="D2" s="12">
        <v>1</v>
      </c>
      <c r="E2" s="323" t="s">
        <v>149</v>
      </c>
      <c r="F2" s="324" t="s">
        <v>239</v>
      </c>
    </row>
    <row r="3" spans="1:6" ht="25.5">
      <c r="A3" s="307"/>
      <c r="B3" s="60"/>
      <c r="C3" s="3" t="s">
        <v>155</v>
      </c>
      <c r="D3" s="34"/>
      <c r="E3" s="61"/>
      <c r="F3" s="315"/>
    </row>
    <row r="4" spans="1:6" ht="51">
      <c r="A4" s="307" t="s">
        <v>48</v>
      </c>
      <c r="B4" s="60" t="s">
        <v>49</v>
      </c>
      <c r="C4" s="34" t="s">
        <v>50</v>
      </c>
      <c r="D4" s="5">
        <v>1</v>
      </c>
      <c r="E4" s="61" t="s">
        <v>150</v>
      </c>
      <c r="F4" s="314" t="s">
        <v>240</v>
      </c>
    </row>
    <row r="5" spans="1:6">
      <c r="A5" s="307"/>
      <c r="B5" s="60"/>
      <c r="C5" s="3" t="s">
        <v>156</v>
      </c>
      <c r="D5" s="34"/>
      <c r="E5" s="61"/>
      <c r="F5" s="315"/>
    </row>
    <row r="6" spans="1:6" ht="51">
      <c r="A6" s="307" t="s">
        <v>51</v>
      </c>
      <c r="B6" s="60" t="s">
        <v>52</v>
      </c>
      <c r="C6" s="34" t="s">
        <v>53</v>
      </c>
      <c r="D6" s="5">
        <v>1</v>
      </c>
      <c r="E6" s="61" t="s">
        <v>151</v>
      </c>
      <c r="F6" s="316" t="s">
        <v>241</v>
      </c>
    </row>
    <row r="7" spans="1:6">
      <c r="A7" s="307"/>
      <c r="B7" s="60"/>
      <c r="C7" s="3" t="s">
        <v>156</v>
      </c>
      <c r="D7" s="34"/>
      <c r="E7" s="61"/>
      <c r="F7" s="317"/>
    </row>
    <row r="8" spans="1:6" ht="81.75" customHeight="1">
      <c r="A8" s="307" t="s">
        <v>54</v>
      </c>
      <c r="B8" s="60" t="s">
        <v>55</v>
      </c>
      <c r="C8" s="34" t="s">
        <v>576</v>
      </c>
      <c r="D8" s="34">
        <v>1</v>
      </c>
      <c r="E8" s="63" t="s">
        <v>152</v>
      </c>
      <c r="F8" s="318" t="s">
        <v>575</v>
      </c>
    </row>
    <row r="9" spans="1:6">
      <c r="A9" s="307"/>
      <c r="B9" s="60"/>
      <c r="C9" s="3" t="s">
        <v>156</v>
      </c>
      <c r="D9" s="34"/>
      <c r="E9" s="63"/>
      <c r="F9" s="318"/>
    </row>
    <row r="10" spans="1:6" ht="38.25">
      <c r="A10" s="307" t="s">
        <v>57</v>
      </c>
      <c r="B10" s="60" t="s">
        <v>58</v>
      </c>
      <c r="C10" s="34" t="s">
        <v>59</v>
      </c>
      <c r="D10" s="34">
        <v>0</v>
      </c>
      <c r="E10" s="61"/>
      <c r="F10" s="319"/>
    </row>
    <row r="11" spans="1:6">
      <c r="A11" s="307"/>
      <c r="B11" s="60"/>
      <c r="C11" s="3" t="s">
        <v>156</v>
      </c>
      <c r="D11" s="34"/>
      <c r="E11" s="61"/>
      <c r="F11" s="319"/>
    </row>
    <row r="12" spans="1:6" ht="51">
      <c r="A12" s="310" t="s">
        <v>64</v>
      </c>
      <c r="B12" s="34" t="s">
        <v>65</v>
      </c>
      <c r="C12" s="34" t="s">
        <v>66</v>
      </c>
      <c r="D12" s="34">
        <v>0</v>
      </c>
      <c r="E12" s="37" t="s">
        <v>153</v>
      </c>
      <c r="F12" s="320"/>
    </row>
    <row r="13" spans="1:6" ht="38.25">
      <c r="A13" s="307" t="s">
        <v>73</v>
      </c>
      <c r="B13" s="60" t="s">
        <v>74</v>
      </c>
      <c r="C13" s="34" t="s">
        <v>75</v>
      </c>
      <c r="D13" s="34">
        <v>0</v>
      </c>
      <c r="E13" s="63" t="s">
        <v>151</v>
      </c>
      <c r="F13" s="318"/>
    </row>
    <row r="14" spans="1:6">
      <c r="A14" s="307"/>
      <c r="B14" s="60"/>
      <c r="C14" s="3" t="s">
        <v>156</v>
      </c>
      <c r="D14" s="34"/>
      <c r="E14" s="63"/>
      <c r="F14" s="318"/>
    </row>
    <row r="15" spans="1:6" ht="63.75">
      <c r="A15" s="310" t="s">
        <v>96</v>
      </c>
      <c r="B15" s="34" t="s">
        <v>97</v>
      </c>
      <c r="C15" s="34" t="s">
        <v>98</v>
      </c>
      <c r="D15" s="5">
        <v>0.9</v>
      </c>
      <c r="E15" s="34" t="s">
        <v>151</v>
      </c>
      <c r="F15" s="320"/>
    </row>
    <row r="16" spans="1:6" ht="63.75">
      <c r="A16" s="310" t="s">
        <v>99</v>
      </c>
      <c r="B16" s="34" t="s">
        <v>100</v>
      </c>
      <c r="C16" s="34" t="s">
        <v>101</v>
      </c>
      <c r="D16" s="5">
        <v>0.9</v>
      </c>
      <c r="E16" s="34" t="s">
        <v>151</v>
      </c>
      <c r="F16" s="320"/>
    </row>
    <row r="17" spans="1:6" ht="51">
      <c r="A17" s="307" t="s">
        <v>108</v>
      </c>
      <c r="B17" s="60" t="s">
        <v>109</v>
      </c>
      <c r="C17" s="34" t="s">
        <v>110</v>
      </c>
      <c r="D17" s="34" t="s">
        <v>321</v>
      </c>
      <c r="E17" s="34" t="s">
        <v>151</v>
      </c>
      <c r="F17" s="319"/>
    </row>
    <row r="18" spans="1:6" ht="25.5">
      <c r="A18" s="307"/>
      <c r="B18" s="60"/>
      <c r="C18" s="3" t="s">
        <v>134</v>
      </c>
      <c r="D18" s="34"/>
      <c r="E18" s="3"/>
      <c r="F18" s="319"/>
    </row>
    <row r="19" spans="1:6" ht="51">
      <c r="A19" s="310" t="s">
        <v>114</v>
      </c>
      <c r="B19" s="34" t="s">
        <v>115</v>
      </c>
      <c r="C19" s="34" t="s">
        <v>116</v>
      </c>
      <c r="D19" s="34" t="s">
        <v>504</v>
      </c>
      <c r="E19" s="34" t="s">
        <v>151</v>
      </c>
      <c r="F19" s="320"/>
    </row>
    <row r="20" spans="1:6" ht="38.25">
      <c r="A20" s="310" t="s">
        <v>117</v>
      </c>
      <c r="B20" s="34" t="s">
        <v>118</v>
      </c>
      <c r="C20" s="34" t="s">
        <v>119</v>
      </c>
      <c r="D20" s="34">
        <v>0</v>
      </c>
      <c r="E20" s="34" t="s">
        <v>151</v>
      </c>
      <c r="F20" s="320"/>
    </row>
    <row r="21" spans="1:6" ht="25.5">
      <c r="A21" s="310" t="s">
        <v>120</v>
      </c>
      <c r="B21" s="34" t="s">
        <v>121</v>
      </c>
      <c r="C21" s="34" t="s">
        <v>122</v>
      </c>
      <c r="D21" s="34">
        <v>0</v>
      </c>
      <c r="E21" s="34" t="s">
        <v>151</v>
      </c>
      <c r="F21" s="320"/>
    </row>
    <row r="22" spans="1:6" ht="39" thickBot="1">
      <c r="A22" s="312" t="s">
        <v>123</v>
      </c>
      <c r="B22" s="313" t="s">
        <v>124</v>
      </c>
      <c r="C22" s="313" t="s">
        <v>125</v>
      </c>
      <c r="D22" s="313">
        <v>0</v>
      </c>
      <c r="E22" s="313" t="s">
        <v>151</v>
      </c>
      <c r="F22" s="321"/>
    </row>
    <row r="23" spans="1:6">
      <c r="A23" s="9"/>
      <c r="B23" s="9"/>
      <c r="C23" s="9"/>
      <c r="D23" s="9" t="s">
        <v>266</v>
      </c>
      <c r="E23" s="9"/>
      <c r="F23" s="199"/>
    </row>
    <row r="24" spans="1:6">
      <c r="A24" s="9"/>
      <c r="B24" s="9"/>
      <c r="C24" s="9"/>
      <c r="D24" s="9"/>
      <c r="E24" s="9"/>
      <c r="F24" s="199"/>
    </row>
    <row r="26" spans="1:6" ht="13.5" thickBot="1"/>
    <row r="27" spans="1:6" ht="13.5" thickBot="1">
      <c r="A27" s="196" t="s">
        <v>0</v>
      </c>
      <c r="B27" s="110" t="s">
        <v>1</v>
      </c>
      <c r="C27" s="110" t="s">
        <v>2</v>
      </c>
      <c r="D27" s="110" t="s">
        <v>148</v>
      </c>
      <c r="E27" s="110" t="s">
        <v>3</v>
      </c>
      <c r="F27" s="333" t="s">
        <v>483</v>
      </c>
    </row>
    <row r="28" spans="1:6">
      <c r="A28" s="329" t="s">
        <v>269</v>
      </c>
      <c r="B28" s="330"/>
      <c r="C28" s="330"/>
      <c r="D28" s="331"/>
      <c r="E28" s="331"/>
      <c r="F28" s="332"/>
    </row>
    <row r="29" spans="1:6" ht="51">
      <c r="A29" s="310" t="s">
        <v>270</v>
      </c>
      <c r="B29" s="34" t="s">
        <v>271</v>
      </c>
      <c r="C29" s="34" t="s">
        <v>272</v>
      </c>
      <c r="D29" s="32" t="s">
        <v>321</v>
      </c>
      <c r="E29" s="200"/>
      <c r="F29" s="327" t="s">
        <v>505</v>
      </c>
    </row>
    <row r="30" spans="1:6" ht="38.25">
      <c r="A30" s="310" t="s">
        <v>281</v>
      </c>
      <c r="B30" s="34" t="s">
        <v>282</v>
      </c>
      <c r="C30" s="34" t="s">
        <v>283</v>
      </c>
      <c r="D30" s="34">
        <v>0</v>
      </c>
      <c r="E30" s="34" t="s">
        <v>284</v>
      </c>
      <c r="F30" s="327" t="s">
        <v>506</v>
      </c>
    </row>
    <row r="31" spans="1:6" ht="25.5">
      <c r="A31" s="310" t="s">
        <v>273</v>
      </c>
      <c r="B31" s="34" t="s">
        <v>274</v>
      </c>
      <c r="C31" s="34" t="s">
        <v>275</v>
      </c>
      <c r="D31" s="34" t="s">
        <v>321</v>
      </c>
      <c r="E31" s="34" t="s">
        <v>276</v>
      </c>
      <c r="F31" s="327"/>
    </row>
    <row r="32" spans="1:6" ht="38.25">
      <c r="A32" s="310" t="s">
        <v>277</v>
      </c>
      <c r="B32" s="34" t="s">
        <v>278</v>
      </c>
      <c r="C32" s="34" t="s">
        <v>279</v>
      </c>
      <c r="D32" s="5">
        <v>0.5</v>
      </c>
      <c r="E32" s="34" t="s">
        <v>280</v>
      </c>
      <c r="F32" s="327" t="s">
        <v>485</v>
      </c>
    </row>
    <row r="33" spans="1:6" ht="51.75" thickBot="1">
      <c r="A33" s="312" t="s">
        <v>285</v>
      </c>
      <c r="B33" s="313" t="s">
        <v>286</v>
      </c>
      <c r="C33" s="313" t="s">
        <v>287</v>
      </c>
      <c r="D33" s="313">
        <v>0</v>
      </c>
      <c r="E33" s="313" t="s">
        <v>151</v>
      </c>
      <c r="F33" s="328" t="s">
        <v>506</v>
      </c>
    </row>
  </sheetData>
  <mergeCells count="28">
    <mergeCell ref="A28:C28"/>
    <mergeCell ref="A8:A9"/>
    <mergeCell ref="B8:B9"/>
    <mergeCell ref="E8:E9"/>
    <mergeCell ref="F8:F9"/>
    <mergeCell ref="A17:A18"/>
    <mergeCell ref="B17:B18"/>
    <mergeCell ref="F17:F18"/>
    <mergeCell ref="A13:A14"/>
    <mergeCell ref="B13:B14"/>
    <mergeCell ref="E13:E14"/>
    <mergeCell ref="F13:F14"/>
    <mergeCell ref="A10:A11"/>
    <mergeCell ref="B10:B11"/>
    <mergeCell ref="E10:E11"/>
    <mergeCell ref="F10:F11"/>
    <mergeCell ref="A6:A7"/>
    <mergeCell ref="B6:B7"/>
    <mergeCell ref="E6:E7"/>
    <mergeCell ref="F6:F7"/>
    <mergeCell ref="A2:A3"/>
    <mergeCell ref="B2:B3"/>
    <mergeCell ref="E2:E3"/>
    <mergeCell ref="F2:F3"/>
    <mergeCell ref="A4:A5"/>
    <mergeCell ref="B4:B5"/>
    <mergeCell ref="E4:E5"/>
    <mergeCell ref="F4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opLeftCell="A22" zoomScale="89" zoomScaleNormal="89" workbookViewId="0">
      <selection activeCell="B32" sqref="B32:C32"/>
    </sheetView>
  </sheetViews>
  <sheetFormatPr baseColWidth="10" defaultRowHeight="12.75"/>
  <cols>
    <col min="1" max="1" width="11.42578125" style="2"/>
    <col min="2" max="2" width="31" style="2" customWidth="1"/>
    <col min="3" max="3" width="38.7109375" style="2" customWidth="1"/>
    <col min="4" max="4" width="16.42578125" style="350" customWidth="1"/>
    <col min="5" max="5" width="11.42578125" style="2"/>
    <col min="6" max="6" width="17.140625" style="2" customWidth="1"/>
    <col min="7" max="16384" width="11.42578125" style="2"/>
  </cols>
  <sheetData>
    <row r="1" spans="1:6" ht="13.5" thickBot="1">
      <c r="A1" s="348" t="s">
        <v>0</v>
      </c>
      <c r="B1" s="27" t="s">
        <v>1</v>
      </c>
      <c r="C1" s="27" t="s">
        <v>2</v>
      </c>
      <c r="D1" s="27" t="s">
        <v>148</v>
      </c>
      <c r="E1" s="27" t="s">
        <v>3</v>
      </c>
      <c r="F1" s="349" t="s">
        <v>483</v>
      </c>
    </row>
    <row r="2" spans="1:6" ht="38.25">
      <c r="A2" s="341" t="s">
        <v>45</v>
      </c>
      <c r="B2" s="67" t="s">
        <v>46</v>
      </c>
      <c r="C2" s="39" t="s">
        <v>47</v>
      </c>
      <c r="D2" s="255">
        <v>1</v>
      </c>
      <c r="E2" s="39"/>
      <c r="F2" s="347" t="s">
        <v>486</v>
      </c>
    </row>
    <row r="3" spans="1:6" ht="25.5">
      <c r="A3" s="334"/>
      <c r="B3" s="55"/>
      <c r="C3" s="1" t="s">
        <v>541</v>
      </c>
      <c r="D3" s="30"/>
      <c r="E3" s="1"/>
      <c r="F3" s="335"/>
    </row>
    <row r="4" spans="1:6" ht="38.25">
      <c r="A4" s="334" t="s">
        <v>48</v>
      </c>
      <c r="B4" s="55" t="s">
        <v>49</v>
      </c>
      <c r="C4" s="30" t="s">
        <v>50</v>
      </c>
      <c r="D4" s="48">
        <v>1</v>
      </c>
      <c r="E4" s="30"/>
      <c r="F4" s="335" t="s">
        <v>488</v>
      </c>
    </row>
    <row r="5" spans="1:6">
      <c r="A5" s="334"/>
      <c r="B5" s="55"/>
      <c r="C5" s="1" t="s">
        <v>542</v>
      </c>
      <c r="D5" s="30" t="s">
        <v>487</v>
      </c>
      <c r="E5" s="1"/>
      <c r="F5" s="335"/>
    </row>
    <row r="6" spans="1:6" ht="38.25">
      <c r="A6" s="334" t="s">
        <v>51</v>
      </c>
      <c r="B6" s="55" t="s">
        <v>52</v>
      </c>
      <c r="C6" s="30" t="s">
        <v>53</v>
      </c>
      <c r="D6" s="48">
        <v>1</v>
      </c>
      <c r="E6" s="30"/>
      <c r="F6" s="335" t="s">
        <v>202</v>
      </c>
    </row>
    <row r="7" spans="1:6">
      <c r="A7" s="334"/>
      <c r="B7" s="55"/>
      <c r="C7" s="1" t="s">
        <v>542</v>
      </c>
      <c r="D7" s="30"/>
      <c r="E7" s="1"/>
      <c r="F7" s="335"/>
    </row>
    <row r="8" spans="1:6" ht="78" customHeight="1">
      <c r="A8" s="334" t="s">
        <v>54</v>
      </c>
      <c r="B8" s="55" t="s">
        <v>55</v>
      </c>
      <c r="C8" s="30" t="s">
        <v>576</v>
      </c>
      <c r="D8" s="30">
        <v>1</v>
      </c>
      <c r="E8" s="30" t="s">
        <v>428</v>
      </c>
      <c r="F8" s="336" t="s">
        <v>577</v>
      </c>
    </row>
    <row r="9" spans="1:6">
      <c r="A9" s="334"/>
      <c r="B9" s="55"/>
      <c r="C9" s="1" t="s">
        <v>542</v>
      </c>
      <c r="D9" s="30"/>
      <c r="E9" s="1"/>
      <c r="F9" s="336"/>
    </row>
    <row r="10" spans="1:6" ht="25.5">
      <c r="A10" s="334" t="s">
        <v>57</v>
      </c>
      <c r="B10" s="55" t="s">
        <v>58</v>
      </c>
      <c r="C10" s="30" t="s">
        <v>59</v>
      </c>
      <c r="D10" s="30">
        <v>0</v>
      </c>
      <c r="E10" s="30" t="s">
        <v>160</v>
      </c>
      <c r="F10" s="335" t="s">
        <v>507</v>
      </c>
    </row>
    <row r="11" spans="1:6">
      <c r="A11" s="334"/>
      <c r="B11" s="55"/>
      <c r="C11" s="1" t="s">
        <v>542</v>
      </c>
      <c r="D11" s="30"/>
      <c r="E11" s="1"/>
      <c r="F11" s="335"/>
    </row>
    <row r="12" spans="1:6" ht="51">
      <c r="A12" s="337" t="s">
        <v>60</v>
      </c>
      <c r="B12" s="30" t="s">
        <v>212</v>
      </c>
      <c r="C12" s="30" t="s">
        <v>581</v>
      </c>
      <c r="D12" s="30">
        <v>13</v>
      </c>
      <c r="E12" s="30" t="s">
        <v>157</v>
      </c>
      <c r="F12" s="338" t="s">
        <v>243</v>
      </c>
    </row>
    <row r="13" spans="1:6" ht="38.25">
      <c r="A13" s="337" t="s">
        <v>62</v>
      </c>
      <c r="B13" s="30" t="s">
        <v>517</v>
      </c>
      <c r="C13" s="30" t="s">
        <v>63</v>
      </c>
      <c r="D13" s="45">
        <v>136</v>
      </c>
      <c r="E13" s="30" t="s">
        <v>158</v>
      </c>
      <c r="F13" s="338" t="s">
        <v>267</v>
      </c>
    </row>
    <row r="14" spans="1:6" ht="38.25">
      <c r="A14" s="337" t="s">
        <v>64</v>
      </c>
      <c r="B14" s="30" t="s">
        <v>65</v>
      </c>
      <c r="C14" s="30" t="s">
        <v>66</v>
      </c>
      <c r="D14" s="45">
        <v>13</v>
      </c>
      <c r="E14" s="30" t="s">
        <v>158</v>
      </c>
      <c r="F14" s="338" t="s">
        <v>268</v>
      </c>
    </row>
    <row r="15" spans="1:6" ht="38.25">
      <c r="A15" s="334" t="s">
        <v>73</v>
      </c>
      <c r="B15" s="55" t="s">
        <v>74</v>
      </c>
      <c r="C15" s="30" t="s">
        <v>159</v>
      </c>
      <c r="D15" s="30">
        <v>1</v>
      </c>
      <c r="E15" s="30" t="s">
        <v>160</v>
      </c>
      <c r="F15" s="336" t="s">
        <v>508</v>
      </c>
    </row>
    <row r="16" spans="1:6" ht="26.25" customHeight="1">
      <c r="A16" s="334"/>
      <c r="B16" s="55"/>
      <c r="C16" s="1" t="s">
        <v>542</v>
      </c>
      <c r="D16" s="30"/>
      <c r="E16" s="1"/>
      <c r="F16" s="336"/>
    </row>
    <row r="17" spans="1:6" ht="36" customHeight="1">
      <c r="A17" s="339" t="s">
        <v>102</v>
      </c>
      <c r="B17" s="66" t="s">
        <v>103</v>
      </c>
      <c r="C17" s="66" t="s">
        <v>104</v>
      </c>
      <c r="D17" s="68">
        <v>400971</v>
      </c>
      <c r="E17" s="66" t="s">
        <v>160</v>
      </c>
      <c r="F17" s="340" t="s">
        <v>594</v>
      </c>
    </row>
    <row r="18" spans="1:6" ht="79.5" customHeight="1">
      <c r="A18" s="341"/>
      <c r="B18" s="67"/>
      <c r="C18" s="67"/>
      <c r="D18" s="69"/>
      <c r="E18" s="67"/>
      <c r="F18" s="342"/>
    </row>
    <row r="19" spans="1:6" ht="38.25">
      <c r="A19" s="334" t="s">
        <v>108</v>
      </c>
      <c r="B19" s="55" t="s">
        <v>109</v>
      </c>
      <c r="C19" s="30" t="s">
        <v>110</v>
      </c>
      <c r="D19" s="30" t="s">
        <v>321</v>
      </c>
      <c r="E19" s="30" t="s">
        <v>160</v>
      </c>
      <c r="F19" s="343"/>
    </row>
    <row r="20" spans="1:6">
      <c r="A20" s="334"/>
      <c r="B20" s="55"/>
      <c r="C20" s="1" t="s">
        <v>543</v>
      </c>
      <c r="D20" s="30"/>
      <c r="E20" s="1"/>
      <c r="F20" s="343"/>
    </row>
    <row r="21" spans="1:6" ht="54" customHeight="1">
      <c r="A21" s="334" t="s">
        <v>111</v>
      </c>
      <c r="B21" s="55" t="s">
        <v>112</v>
      </c>
      <c r="C21" s="30" t="s">
        <v>113</v>
      </c>
      <c r="D21" s="48">
        <v>1</v>
      </c>
      <c r="E21" s="30"/>
      <c r="F21" s="343" t="s">
        <v>509</v>
      </c>
    </row>
    <row r="22" spans="1:6" ht="85.5" customHeight="1">
      <c r="A22" s="334"/>
      <c r="B22" s="55"/>
      <c r="C22" s="1" t="s">
        <v>544</v>
      </c>
      <c r="D22" s="30"/>
      <c r="E22" s="1"/>
      <c r="F22" s="343"/>
    </row>
    <row r="23" spans="1:6" ht="51.75" thickBot="1">
      <c r="A23" s="344" t="s">
        <v>114</v>
      </c>
      <c r="B23" s="345" t="s">
        <v>115</v>
      </c>
      <c r="C23" s="345" t="s">
        <v>116</v>
      </c>
      <c r="D23" s="345" t="s">
        <v>321</v>
      </c>
      <c r="E23" s="345"/>
      <c r="F23" s="346"/>
    </row>
    <row r="26" spans="1:6" ht="13.5" thickBot="1"/>
    <row r="27" spans="1:6" ht="13.5" thickBot="1">
      <c r="A27" s="348" t="s">
        <v>0</v>
      </c>
      <c r="B27" s="27" t="s">
        <v>1</v>
      </c>
      <c r="C27" s="27" t="s">
        <v>2</v>
      </c>
      <c r="D27" s="27" t="s">
        <v>148</v>
      </c>
      <c r="E27" s="27" t="s">
        <v>3</v>
      </c>
      <c r="F27" s="349" t="s">
        <v>483</v>
      </c>
    </row>
    <row r="28" spans="1:6">
      <c r="A28" s="359" t="s">
        <v>269</v>
      </c>
      <c r="B28" s="360"/>
      <c r="C28" s="360"/>
      <c r="D28" s="361" t="s">
        <v>266</v>
      </c>
      <c r="E28" s="361" t="s">
        <v>266</v>
      </c>
      <c r="F28" s="362" t="s">
        <v>266</v>
      </c>
    </row>
    <row r="29" spans="1:6" ht="25.5">
      <c r="A29" s="351" t="s">
        <v>262</v>
      </c>
      <c r="B29" s="30" t="s">
        <v>288</v>
      </c>
      <c r="C29" s="30" t="s">
        <v>289</v>
      </c>
      <c r="D29" s="46" t="s">
        <v>321</v>
      </c>
      <c r="E29" s="30"/>
      <c r="F29" s="352" t="s">
        <v>266</v>
      </c>
    </row>
    <row r="30" spans="1:6" ht="51">
      <c r="A30" s="351" t="s">
        <v>263</v>
      </c>
      <c r="B30" s="30" t="s">
        <v>290</v>
      </c>
      <c r="C30" s="30" t="s">
        <v>291</v>
      </c>
      <c r="D30" s="30">
        <v>13</v>
      </c>
      <c r="E30" s="30" t="s">
        <v>266</v>
      </c>
      <c r="F30" s="352" t="s">
        <v>510</v>
      </c>
    </row>
    <row r="31" spans="1:6" ht="63.75">
      <c r="A31" s="353" t="s">
        <v>424</v>
      </c>
      <c r="B31" s="30" t="s">
        <v>292</v>
      </c>
      <c r="C31" s="30" t="s">
        <v>293</v>
      </c>
      <c r="D31" s="8">
        <v>29127</v>
      </c>
      <c r="E31" s="30" t="s">
        <v>294</v>
      </c>
      <c r="F31" s="352" t="s">
        <v>489</v>
      </c>
    </row>
    <row r="32" spans="1:6" ht="51.75" thickBot="1">
      <c r="A32" s="354" t="s">
        <v>361</v>
      </c>
      <c r="B32" s="355" t="s">
        <v>365</v>
      </c>
      <c r="C32" s="355" t="s">
        <v>366</v>
      </c>
      <c r="D32" s="356">
        <v>1</v>
      </c>
      <c r="E32" s="357" t="s">
        <v>599</v>
      </c>
      <c r="F32" s="358"/>
    </row>
  </sheetData>
  <mergeCells count="31">
    <mergeCell ref="A28:C28"/>
    <mergeCell ref="A21:A22"/>
    <mergeCell ref="B21:B22"/>
    <mergeCell ref="F21:F22"/>
    <mergeCell ref="A19:A20"/>
    <mergeCell ref="B19:B20"/>
    <mergeCell ref="F19:F20"/>
    <mergeCell ref="A10:A11"/>
    <mergeCell ref="B10:B11"/>
    <mergeCell ref="F10:F11"/>
    <mergeCell ref="A15:A16"/>
    <mergeCell ref="B15:B16"/>
    <mergeCell ref="F15:F16"/>
    <mergeCell ref="A6:A7"/>
    <mergeCell ref="B6:B7"/>
    <mergeCell ref="F6:F7"/>
    <mergeCell ref="A8:A9"/>
    <mergeCell ref="B8:B9"/>
    <mergeCell ref="F8:F9"/>
    <mergeCell ref="A2:A3"/>
    <mergeCell ref="B2:B3"/>
    <mergeCell ref="F2:F3"/>
    <mergeCell ref="A4:A5"/>
    <mergeCell ref="B4:B5"/>
    <mergeCell ref="F4:F5"/>
    <mergeCell ref="F17:F18"/>
    <mergeCell ref="E17:E18"/>
    <mergeCell ref="C17:C18"/>
    <mergeCell ref="B17:B18"/>
    <mergeCell ref="A17:A18"/>
    <mergeCell ref="D17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opLeftCell="A28" zoomScale="95" zoomScaleNormal="95" workbookViewId="0">
      <selection activeCell="B34" sqref="B34:C35"/>
    </sheetView>
  </sheetViews>
  <sheetFormatPr baseColWidth="10" defaultRowHeight="12.75"/>
  <cols>
    <col min="1" max="1" width="11.42578125" style="184"/>
    <col min="2" max="2" width="29.140625" style="184" customWidth="1"/>
    <col min="3" max="3" width="33" style="184" customWidth="1"/>
    <col min="4" max="4" width="32" style="184" customWidth="1"/>
    <col min="5" max="5" width="12" style="184" customWidth="1"/>
    <col min="6" max="6" width="17.85546875" style="184" customWidth="1"/>
    <col min="7" max="16384" width="11.42578125" style="184"/>
  </cols>
  <sheetData>
    <row r="1" spans="1:6" ht="13.5" thickBot="1">
      <c r="A1" s="196" t="s">
        <v>0</v>
      </c>
      <c r="B1" s="110" t="s">
        <v>1</v>
      </c>
      <c r="C1" s="110" t="s">
        <v>2</v>
      </c>
      <c r="D1" s="110" t="s">
        <v>148</v>
      </c>
      <c r="E1" s="110" t="s">
        <v>3</v>
      </c>
      <c r="F1" s="372" t="s">
        <v>483</v>
      </c>
    </row>
    <row r="2" spans="1:6" ht="25.5">
      <c r="A2" s="322" t="s">
        <v>29</v>
      </c>
      <c r="B2" s="198" t="s">
        <v>30</v>
      </c>
      <c r="C2" s="11" t="s">
        <v>31</v>
      </c>
      <c r="D2" s="369">
        <v>1</v>
      </c>
      <c r="E2" s="370" t="s">
        <v>298</v>
      </c>
      <c r="F2" s="371" t="s">
        <v>295</v>
      </c>
    </row>
    <row r="3" spans="1:6" ht="25.5">
      <c r="A3" s="307"/>
      <c r="B3" s="60"/>
      <c r="C3" s="34" t="s">
        <v>161</v>
      </c>
      <c r="D3" s="34"/>
      <c r="E3" s="72"/>
      <c r="F3" s="363"/>
    </row>
    <row r="4" spans="1:6" ht="38.25">
      <c r="A4" s="307" t="s">
        <v>33</v>
      </c>
      <c r="B4" s="60" t="s">
        <v>34</v>
      </c>
      <c r="C4" s="34" t="s">
        <v>35</v>
      </c>
      <c r="D4" s="201">
        <v>1</v>
      </c>
      <c r="E4" s="72" t="s">
        <v>298</v>
      </c>
      <c r="F4" s="363" t="s">
        <v>295</v>
      </c>
    </row>
    <row r="5" spans="1:6">
      <c r="A5" s="307"/>
      <c r="B5" s="60"/>
      <c r="C5" s="34" t="s">
        <v>162</v>
      </c>
      <c r="D5" s="34"/>
      <c r="E5" s="72"/>
      <c r="F5" s="363"/>
    </row>
    <row r="6" spans="1:6" ht="38.25">
      <c r="A6" s="307" t="s">
        <v>36</v>
      </c>
      <c r="B6" s="60" t="s">
        <v>37</v>
      </c>
      <c r="C6" s="34" t="s">
        <v>38</v>
      </c>
      <c r="D6" s="201" t="s">
        <v>321</v>
      </c>
      <c r="E6" s="72" t="s">
        <v>298</v>
      </c>
      <c r="F6" s="363"/>
    </row>
    <row r="7" spans="1:6">
      <c r="A7" s="307"/>
      <c r="B7" s="60"/>
      <c r="C7" s="34" t="s">
        <v>163</v>
      </c>
      <c r="D7" s="202"/>
      <c r="E7" s="72"/>
      <c r="F7" s="363"/>
    </row>
    <row r="8" spans="1:6" ht="63.75">
      <c r="A8" s="307" t="s">
        <v>39</v>
      </c>
      <c r="B8" s="60" t="s">
        <v>164</v>
      </c>
      <c r="C8" s="34" t="s">
        <v>41</v>
      </c>
      <c r="D8" s="201">
        <v>1</v>
      </c>
      <c r="E8" s="72" t="s">
        <v>165</v>
      </c>
      <c r="F8" s="363" t="s">
        <v>295</v>
      </c>
    </row>
    <row r="9" spans="1:6">
      <c r="A9" s="307"/>
      <c r="B9" s="60"/>
      <c r="C9" s="34" t="s">
        <v>163</v>
      </c>
      <c r="D9" s="34"/>
      <c r="E9" s="72"/>
      <c r="F9" s="363"/>
    </row>
    <row r="10" spans="1:6" ht="63.75">
      <c r="A10" s="310" t="s">
        <v>45</v>
      </c>
      <c r="B10" s="34" t="s">
        <v>46</v>
      </c>
      <c r="C10" s="34" t="s">
        <v>166</v>
      </c>
      <c r="D10" s="5">
        <v>1</v>
      </c>
      <c r="E10" s="34"/>
      <c r="F10" s="311" t="s">
        <v>244</v>
      </c>
    </row>
    <row r="11" spans="1:6" ht="63.75">
      <c r="A11" s="310" t="s">
        <v>48</v>
      </c>
      <c r="B11" s="34" t="s">
        <v>49</v>
      </c>
      <c r="C11" s="34" t="s">
        <v>167</v>
      </c>
      <c r="D11" s="5">
        <v>1</v>
      </c>
      <c r="E11" s="34"/>
      <c r="F11" s="311" t="s">
        <v>245</v>
      </c>
    </row>
    <row r="12" spans="1:6" ht="63.75">
      <c r="A12" s="310" t="s">
        <v>51</v>
      </c>
      <c r="B12" s="34" t="s">
        <v>52</v>
      </c>
      <c r="C12" s="34" t="s">
        <v>168</v>
      </c>
      <c r="D12" s="5">
        <v>1</v>
      </c>
      <c r="E12" s="34"/>
      <c r="F12" s="311" t="s">
        <v>296</v>
      </c>
    </row>
    <row r="13" spans="1:6" ht="76.5">
      <c r="A13" s="307" t="s">
        <v>54</v>
      </c>
      <c r="B13" s="60" t="s">
        <v>55</v>
      </c>
      <c r="C13" s="34" t="s">
        <v>169</v>
      </c>
      <c r="D13" s="60">
        <v>2</v>
      </c>
      <c r="E13" s="60"/>
      <c r="F13" s="309" t="s">
        <v>578</v>
      </c>
    </row>
    <row r="14" spans="1:6">
      <c r="A14" s="307"/>
      <c r="B14" s="60"/>
      <c r="C14" s="3" t="s">
        <v>156</v>
      </c>
      <c r="D14" s="60"/>
      <c r="E14" s="60"/>
      <c r="F14" s="309"/>
    </row>
    <row r="15" spans="1:6" ht="51">
      <c r="A15" s="310" t="s">
        <v>57</v>
      </c>
      <c r="B15" s="34" t="s">
        <v>58</v>
      </c>
      <c r="C15" s="34" t="s">
        <v>170</v>
      </c>
      <c r="D15" s="34" t="s">
        <v>301</v>
      </c>
      <c r="E15" s="34"/>
      <c r="F15" s="311"/>
    </row>
    <row r="16" spans="1:6" ht="51">
      <c r="A16" s="310" t="s">
        <v>62</v>
      </c>
      <c r="B16" s="34" t="s">
        <v>517</v>
      </c>
      <c r="C16" s="34" t="s">
        <v>63</v>
      </c>
      <c r="D16" s="34" t="s">
        <v>246</v>
      </c>
      <c r="E16" s="34" t="s">
        <v>171</v>
      </c>
      <c r="F16" s="311" t="s">
        <v>247</v>
      </c>
    </row>
    <row r="17" spans="1:6" ht="51">
      <c r="A17" s="310" t="s">
        <v>64</v>
      </c>
      <c r="B17" s="34" t="s">
        <v>65</v>
      </c>
      <c r="C17" s="34" t="s">
        <v>66</v>
      </c>
      <c r="D17" s="34" t="s">
        <v>172</v>
      </c>
      <c r="E17" s="34" t="s">
        <v>582</v>
      </c>
      <c r="F17" s="311" t="s">
        <v>583</v>
      </c>
    </row>
    <row r="18" spans="1:6" ht="38.25">
      <c r="A18" s="307" t="s">
        <v>73</v>
      </c>
      <c r="B18" s="60" t="s">
        <v>74</v>
      </c>
      <c r="C18" s="34" t="s">
        <v>175</v>
      </c>
      <c r="D18" s="54" t="s">
        <v>321</v>
      </c>
      <c r="E18" s="60"/>
      <c r="F18" s="309" t="s">
        <v>511</v>
      </c>
    </row>
    <row r="19" spans="1:6">
      <c r="A19" s="364"/>
      <c r="B19" s="70"/>
      <c r="C19" s="10" t="s">
        <v>156</v>
      </c>
      <c r="D19" s="71"/>
      <c r="E19" s="70"/>
      <c r="F19" s="365"/>
    </row>
    <row r="20" spans="1:6" ht="63.75">
      <c r="A20" s="310" t="s">
        <v>96</v>
      </c>
      <c r="B20" s="34" t="s">
        <v>97</v>
      </c>
      <c r="C20" s="34" t="s">
        <v>98</v>
      </c>
      <c r="D20" s="34" t="s">
        <v>154</v>
      </c>
      <c r="E20" s="34" t="s">
        <v>299</v>
      </c>
      <c r="F20" s="327" t="s">
        <v>300</v>
      </c>
    </row>
    <row r="21" spans="1:6" ht="63.75">
      <c r="A21" s="366" t="s">
        <v>99</v>
      </c>
      <c r="B21" s="11" t="s">
        <v>100</v>
      </c>
      <c r="C21" s="11" t="s">
        <v>101</v>
      </c>
      <c r="D21" s="12">
        <v>1</v>
      </c>
      <c r="E21" s="11"/>
      <c r="F21" s="367"/>
    </row>
    <row r="22" spans="1:6" ht="25.5">
      <c r="A22" s="310" t="s">
        <v>102</v>
      </c>
      <c r="B22" s="34" t="s">
        <v>103</v>
      </c>
      <c r="C22" s="34" t="s">
        <v>104</v>
      </c>
      <c r="D22" s="34" t="s">
        <v>321</v>
      </c>
      <c r="E22" s="34" t="s">
        <v>298</v>
      </c>
      <c r="F22" s="327"/>
    </row>
    <row r="23" spans="1:6" ht="38.25">
      <c r="A23" s="307" t="s">
        <v>105</v>
      </c>
      <c r="B23" s="60" t="s">
        <v>545</v>
      </c>
      <c r="C23" s="34" t="s">
        <v>177</v>
      </c>
      <c r="D23" s="60" t="s">
        <v>321</v>
      </c>
      <c r="E23" s="60" t="s">
        <v>298</v>
      </c>
      <c r="F23" s="368"/>
    </row>
    <row r="24" spans="1:6">
      <c r="A24" s="307"/>
      <c r="B24" s="60"/>
      <c r="C24" s="3" t="s">
        <v>135</v>
      </c>
      <c r="D24" s="60"/>
      <c r="E24" s="60"/>
      <c r="F24" s="368"/>
    </row>
    <row r="25" spans="1:6" ht="42.75" customHeight="1">
      <c r="A25" s="307" t="s">
        <v>108</v>
      </c>
      <c r="B25" s="60" t="s">
        <v>546</v>
      </c>
      <c r="C25" s="60" t="s">
        <v>178</v>
      </c>
      <c r="D25" s="5">
        <v>1</v>
      </c>
      <c r="E25" s="60"/>
      <c r="F25" s="363" t="s">
        <v>295</v>
      </c>
    </row>
    <row r="26" spans="1:6" ht="30.75" customHeight="1">
      <c r="A26" s="307"/>
      <c r="B26" s="60"/>
      <c r="C26" s="60"/>
      <c r="D26" s="34"/>
      <c r="E26" s="60"/>
      <c r="F26" s="363"/>
    </row>
    <row r="27" spans="1:6" ht="51">
      <c r="A27" s="310" t="s">
        <v>111</v>
      </c>
      <c r="B27" s="34" t="s">
        <v>112</v>
      </c>
      <c r="C27" s="34" t="s">
        <v>179</v>
      </c>
      <c r="D27" s="34" t="s">
        <v>321</v>
      </c>
      <c r="E27" s="34"/>
      <c r="F27" s="327"/>
    </row>
    <row r="28" spans="1:6" ht="51.75" thickBot="1">
      <c r="A28" s="312" t="s">
        <v>114</v>
      </c>
      <c r="B28" s="313" t="s">
        <v>115</v>
      </c>
      <c r="C28" s="313" t="s">
        <v>547</v>
      </c>
      <c r="D28" s="313" t="s">
        <v>321</v>
      </c>
      <c r="E28" s="313"/>
      <c r="F28" s="328"/>
    </row>
    <row r="30" spans="1:6" ht="13.5" thickBot="1"/>
    <row r="31" spans="1:6" ht="13.5" thickBot="1">
      <c r="A31" s="196" t="s">
        <v>0</v>
      </c>
      <c r="B31" s="110" t="s">
        <v>1</v>
      </c>
      <c r="C31" s="110" t="s">
        <v>2</v>
      </c>
      <c r="D31" s="110" t="s">
        <v>148</v>
      </c>
      <c r="E31" s="110" t="s">
        <v>3</v>
      </c>
      <c r="F31" s="333" t="s">
        <v>483</v>
      </c>
    </row>
    <row r="32" spans="1:6">
      <c r="A32" s="380" t="s">
        <v>308</v>
      </c>
      <c r="B32" s="381"/>
      <c r="C32" s="381"/>
      <c r="D32" s="382"/>
      <c r="E32" s="382"/>
      <c r="F32" s="332"/>
    </row>
    <row r="33" spans="1:6" ht="51">
      <c r="A33" s="373" t="s">
        <v>302</v>
      </c>
      <c r="B33" s="35" t="s">
        <v>303</v>
      </c>
      <c r="C33" s="35" t="s">
        <v>304</v>
      </c>
      <c r="D33" s="35">
        <v>44</v>
      </c>
      <c r="E33" s="35" t="s">
        <v>298</v>
      </c>
      <c r="F33" s="374" t="s">
        <v>512</v>
      </c>
    </row>
    <row r="34" spans="1:6" ht="22.5" customHeight="1">
      <c r="A34" s="375" t="s">
        <v>305</v>
      </c>
      <c r="B34" s="63" t="s">
        <v>306</v>
      </c>
      <c r="C34" s="63" t="s">
        <v>307</v>
      </c>
      <c r="D34" s="203">
        <v>532763</v>
      </c>
      <c r="E34" s="63" t="s">
        <v>298</v>
      </c>
      <c r="F34" s="309" t="s">
        <v>490</v>
      </c>
    </row>
    <row r="35" spans="1:6">
      <c r="A35" s="375"/>
      <c r="B35" s="63"/>
      <c r="C35" s="63"/>
      <c r="D35" s="203"/>
      <c r="E35" s="63"/>
      <c r="F35" s="309"/>
    </row>
    <row r="36" spans="1:6" ht="38.25">
      <c r="A36" s="53" t="s">
        <v>429</v>
      </c>
      <c r="B36" s="60" t="s">
        <v>126</v>
      </c>
      <c r="C36" s="34" t="s">
        <v>127</v>
      </c>
      <c r="D36" s="60">
        <v>500</v>
      </c>
      <c r="E36" s="34" t="s">
        <v>298</v>
      </c>
      <c r="F36" s="308" t="s">
        <v>297</v>
      </c>
    </row>
    <row r="37" spans="1:6" ht="25.5">
      <c r="A37" s="53"/>
      <c r="B37" s="60"/>
      <c r="C37" s="34" t="s">
        <v>176</v>
      </c>
      <c r="D37" s="60"/>
      <c r="E37" s="34"/>
      <c r="F37" s="308"/>
    </row>
    <row r="38" spans="1:6" ht="51">
      <c r="A38" s="53" t="s">
        <v>430</v>
      </c>
      <c r="B38" s="60" t="s">
        <v>128</v>
      </c>
      <c r="C38" s="34" t="s">
        <v>129</v>
      </c>
      <c r="D38" s="72" t="s">
        <v>321</v>
      </c>
      <c r="E38" s="72" t="s">
        <v>298</v>
      </c>
      <c r="F38" s="368"/>
    </row>
    <row r="39" spans="1:6" ht="26.25" thickBot="1">
      <c r="A39" s="376"/>
      <c r="B39" s="377"/>
      <c r="C39" s="313" t="s">
        <v>176</v>
      </c>
      <c r="D39" s="378"/>
      <c r="E39" s="378"/>
      <c r="F39" s="379"/>
    </row>
  </sheetData>
  <mergeCells count="52">
    <mergeCell ref="F34:F35"/>
    <mergeCell ref="A32:C32"/>
    <mergeCell ref="A34:A35"/>
    <mergeCell ref="B34:B35"/>
    <mergeCell ref="C34:C35"/>
    <mergeCell ref="D34:D35"/>
    <mergeCell ref="E34:E35"/>
    <mergeCell ref="A36:A37"/>
    <mergeCell ref="B36:B37"/>
    <mergeCell ref="D36:D37"/>
    <mergeCell ref="F36:F37"/>
    <mergeCell ref="A38:A39"/>
    <mergeCell ref="B38:B39"/>
    <mergeCell ref="D38:D39"/>
    <mergeCell ref="E38:E39"/>
    <mergeCell ref="F38:F39"/>
    <mergeCell ref="A2:A3"/>
    <mergeCell ref="B2:B3"/>
    <mergeCell ref="E2:E3"/>
    <mergeCell ref="F2:F3"/>
    <mergeCell ref="A4:A5"/>
    <mergeCell ref="B4:B5"/>
    <mergeCell ref="E4:E5"/>
    <mergeCell ref="F4:F5"/>
    <mergeCell ref="A6:A7"/>
    <mergeCell ref="B6:B7"/>
    <mergeCell ref="E6:E7"/>
    <mergeCell ref="F6:F7"/>
    <mergeCell ref="A8:A9"/>
    <mergeCell ref="B8:B9"/>
    <mergeCell ref="E8:E9"/>
    <mergeCell ref="F8:F9"/>
    <mergeCell ref="F13:F14"/>
    <mergeCell ref="A18:A19"/>
    <mergeCell ref="B18:B19"/>
    <mergeCell ref="D18:D19"/>
    <mergeCell ref="E18:E19"/>
    <mergeCell ref="F18:F19"/>
    <mergeCell ref="A13:A14"/>
    <mergeCell ref="B13:B14"/>
    <mergeCell ref="D13:D14"/>
    <mergeCell ref="E13:E14"/>
    <mergeCell ref="A23:A24"/>
    <mergeCell ref="B23:B24"/>
    <mergeCell ref="D23:D24"/>
    <mergeCell ref="E23:E24"/>
    <mergeCell ref="F23:F24"/>
    <mergeCell ref="A25:A26"/>
    <mergeCell ref="B25:B26"/>
    <mergeCell ref="C25:C26"/>
    <mergeCell ref="E25:E26"/>
    <mergeCell ref="F25:F2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opLeftCell="A19" zoomScale="89" zoomScaleNormal="89" workbookViewId="0">
      <selection activeCell="H27" sqref="H27"/>
    </sheetView>
  </sheetViews>
  <sheetFormatPr baseColWidth="10" defaultRowHeight="12.75"/>
  <cols>
    <col min="1" max="1" width="11.42578125" style="2"/>
    <col min="2" max="2" width="25.42578125" style="2" customWidth="1"/>
    <col min="3" max="3" width="37.28515625" style="2" customWidth="1"/>
    <col min="4" max="5" width="11.42578125" style="2"/>
    <col min="6" max="6" width="16.85546875" style="2" customWidth="1"/>
    <col min="7" max="16384" width="11.42578125" style="2"/>
  </cols>
  <sheetData>
    <row r="1" spans="1:6" ht="13.5" thickBot="1">
      <c r="A1" s="29" t="s">
        <v>0</v>
      </c>
      <c r="B1" s="385" t="s">
        <v>1</v>
      </c>
      <c r="C1" s="385" t="s">
        <v>2</v>
      </c>
      <c r="D1" s="385" t="s">
        <v>148</v>
      </c>
      <c r="E1" s="385" t="s">
        <v>3</v>
      </c>
      <c r="F1" s="349" t="s">
        <v>483</v>
      </c>
    </row>
    <row r="2" spans="1:6" ht="63.75">
      <c r="A2" s="341" t="s">
        <v>45</v>
      </c>
      <c r="B2" s="67" t="s">
        <v>46</v>
      </c>
      <c r="C2" s="39" t="s">
        <v>180</v>
      </c>
      <c r="D2" s="255">
        <v>1</v>
      </c>
      <c r="E2" s="65" t="s">
        <v>182</v>
      </c>
      <c r="F2" s="384" t="s">
        <v>181</v>
      </c>
    </row>
    <row r="3" spans="1:6" ht="25.5">
      <c r="A3" s="334"/>
      <c r="B3" s="55"/>
      <c r="C3" s="1" t="s">
        <v>541</v>
      </c>
      <c r="D3" s="36"/>
      <c r="E3" s="62"/>
      <c r="F3" s="343"/>
    </row>
    <row r="4" spans="1:6" ht="51">
      <c r="A4" s="334" t="s">
        <v>48</v>
      </c>
      <c r="B4" s="55" t="s">
        <v>49</v>
      </c>
      <c r="C4" s="30" t="s">
        <v>183</v>
      </c>
      <c r="D4" s="99">
        <v>1</v>
      </c>
      <c r="E4" s="62" t="s">
        <v>182</v>
      </c>
      <c r="F4" s="343" t="s">
        <v>182</v>
      </c>
    </row>
    <row r="5" spans="1:6">
      <c r="A5" s="334"/>
      <c r="B5" s="55"/>
      <c r="C5" s="30" t="s">
        <v>184</v>
      </c>
      <c r="D5" s="100"/>
      <c r="E5" s="62"/>
      <c r="F5" s="343"/>
    </row>
    <row r="6" spans="1:6" ht="51">
      <c r="A6" s="334" t="s">
        <v>51</v>
      </c>
      <c r="B6" s="55" t="s">
        <v>185</v>
      </c>
      <c r="C6" s="30" t="s">
        <v>186</v>
      </c>
      <c r="D6" s="99">
        <v>1</v>
      </c>
      <c r="E6" s="62" t="s">
        <v>182</v>
      </c>
      <c r="F6" s="343" t="s">
        <v>248</v>
      </c>
    </row>
    <row r="7" spans="1:6">
      <c r="A7" s="334"/>
      <c r="B7" s="55"/>
      <c r="C7" s="30" t="s">
        <v>184</v>
      </c>
      <c r="D7" s="67"/>
      <c r="E7" s="62"/>
      <c r="F7" s="343"/>
    </row>
    <row r="8" spans="1:6" ht="89.25">
      <c r="A8" s="334" t="s">
        <v>54</v>
      </c>
      <c r="B8" s="55" t="s">
        <v>187</v>
      </c>
      <c r="C8" s="30" t="s">
        <v>188</v>
      </c>
      <c r="D8" s="66">
        <v>1</v>
      </c>
      <c r="E8" s="62" t="s">
        <v>182</v>
      </c>
      <c r="F8" s="343"/>
    </row>
    <row r="9" spans="1:6">
      <c r="A9" s="334"/>
      <c r="B9" s="55"/>
      <c r="C9" s="30" t="s">
        <v>184</v>
      </c>
      <c r="D9" s="67"/>
      <c r="E9" s="62"/>
      <c r="F9" s="343"/>
    </row>
    <row r="10" spans="1:6" ht="38.25">
      <c r="A10" s="334" t="s">
        <v>57</v>
      </c>
      <c r="B10" s="55" t="s">
        <v>189</v>
      </c>
      <c r="C10" s="30" t="s">
        <v>190</v>
      </c>
      <c r="D10" s="66">
        <v>0</v>
      </c>
      <c r="E10" s="62" t="s">
        <v>182</v>
      </c>
      <c r="F10" s="343"/>
    </row>
    <row r="11" spans="1:6">
      <c r="A11" s="334"/>
      <c r="B11" s="55"/>
      <c r="C11" s="30" t="s">
        <v>184</v>
      </c>
      <c r="D11" s="67"/>
      <c r="E11" s="62"/>
      <c r="F11" s="343"/>
    </row>
    <row r="12" spans="1:6" ht="51">
      <c r="A12" s="334" t="s">
        <v>73</v>
      </c>
      <c r="B12" s="55" t="s">
        <v>191</v>
      </c>
      <c r="C12" s="30" t="s">
        <v>192</v>
      </c>
      <c r="D12" s="66">
        <v>0</v>
      </c>
      <c r="E12" s="62" t="s">
        <v>182</v>
      </c>
      <c r="F12" s="343"/>
    </row>
    <row r="13" spans="1:6">
      <c r="A13" s="334"/>
      <c r="B13" s="55"/>
      <c r="C13" s="30" t="s">
        <v>184</v>
      </c>
      <c r="D13" s="67"/>
      <c r="E13" s="62"/>
      <c r="F13" s="343"/>
    </row>
    <row r="14" spans="1:6" ht="76.5">
      <c r="A14" s="337" t="s">
        <v>96</v>
      </c>
      <c r="B14" s="30" t="s">
        <v>193</v>
      </c>
      <c r="C14" s="30" t="s">
        <v>194</v>
      </c>
      <c r="D14" s="48">
        <v>1</v>
      </c>
      <c r="E14" s="36" t="s">
        <v>182</v>
      </c>
      <c r="F14" s="352"/>
    </row>
    <row r="15" spans="1:6" ht="63.75">
      <c r="A15" s="337" t="s">
        <v>99</v>
      </c>
      <c r="B15" s="30" t="s">
        <v>100</v>
      </c>
      <c r="C15" s="30" t="s">
        <v>195</v>
      </c>
      <c r="D15" s="48">
        <v>1</v>
      </c>
      <c r="E15" s="36" t="s">
        <v>182</v>
      </c>
      <c r="F15" s="352"/>
    </row>
    <row r="16" spans="1:6" ht="38.25">
      <c r="A16" s="337" t="s">
        <v>102</v>
      </c>
      <c r="B16" s="30" t="s">
        <v>103</v>
      </c>
      <c r="C16" s="30" t="s">
        <v>196</v>
      </c>
      <c r="D16" s="46" t="s">
        <v>321</v>
      </c>
      <c r="E16" s="36"/>
      <c r="F16" s="352"/>
    </row>
    <row r="17" spans="1:6" ht="51">
      <c r="A17" s="334" t="s">
        <v>105</v>
      </c>
      <c r="B17" s="55" t="s">
        <v>197</v>
      </c>
      <c r="C17" s="30" t="s">
        <v>198</v>
      </c>
      <c r="D17" s="101">
        <v>0</v>
      </c>
      <c r="E17" s="62"/>
      <c r="F17" s="343"/>
    </row>
    <row r="18" spans="1:6">
      <c r="A18" s="334"/>
      <c r="B18" s="55"/>
      <c r="C18" s="30" t="s">
        <v>199</v>
      </c>
      <c r="D18" s="102"/>
      <c r="E18" s="62"/>
      <c r="F18" s="343"/>
    </row>
    <row r="19" spans="1:6" ht="51.75" thickBot="1">
      <c r="A19" s="344" t="s">
        <v>114</v>
      </c>
      <c r="B19" s="345" t="s">
        <v>115</v>
      </c>
      <c r="C19" s="345" t="s">
        <v>200</v>
      </c>
      <c r="D19" s="345" t="s">
        <v>504</v>
      </c>
      <c r="E19" s="383"/>
      <c r="F19" s="346"/>
    </row>
    <row r="23" spans="1:6" ht="13.5" thickBot="1"/>
    <row r="24" spans="1:6" ht="13.5" thickBot="1">
      <c r="A24" s="348" t="s">
        <v>0</v>
      </c>
      <c r="B24" s="27" t="s">
        <v>1</v>
      </c>
      <c r="C24" s="27" t="s">
        <v>2</v>
      </c>
      <c r="D24" s="27" t="s">
        <v>148</v>
      </c>
      <c r="E24" s="27" t="s">
        <v>3</v>
      </c>
      <c r="F24" s="349" t="s">
        <v>483</v>
      </c>
    </row>
    <row r="25" spans="1:6">
      <c r="A25" s="389" t="s">
        <v>308</v>
      </c>
      <c r="B25" s="390"/>
      <c r="C25" s="390"/>
      <c r="D25" s="391"/>
      <c r="E25" s="391"/>
      <c r="F25" s="362"/>
    </row>
    <row r="26" spans="1:6" ht="63.75">
      <c r="A26" s="386" t="s">
        <v>309</v>
      </c>
      <c r="B26" s="31" t="s">
        <v>310</v>
      </c>
      <c r="C26" s="13" t="s">
        <v>311</v>
      </c>
      <c r="D26" s="48">
        <v>0.15</v>
      </c>
      <c r="E26" s="36" t="s">
        <v>312</v>
      </c>
      <c r="F26" s="352" t="s">
        <v>491</v>
      </c>
    </row>
    <row r="27" spans="1:6" ht="51">
      <c r="A27" s="386" t="s">
        <v>313</v>
      </c>
      <c r="B27" s="31" t="s">
        <v>314</v>
      </c>
      <c r="C27" s="31" t="s">
        <v>315</v>
      </c>
      <c r="D27" s="48">
        <v>0</v>
      </c>
      <c r="E27" s="36" t="s">
        <v>182</v>
      </c>
      <c r="F27" s="352"/>
    </row>
    <row r="28" spans="1:6" ht="38.25">
      <c r="A28" s="386" t="s">
        <v>316</v>
      </c>
      <c r="B28" s="31" t="s">
        <v>317</v>
      </c>
      <c r="C28" s="31" t="s">
        <v>318</v>
      </c>
      <c r="D28" s="30">
        <v>3</v>
      </c>
      <c r="E28" s="36" t="s">
        <v>182</v>
      </c>
      <c r="F28" s="352" t="s">
        <v>492</v>
      </c>
    </row>
    <row r="29" spans="1:6" ht="26.25" thickBot="1">
      <c r="A29" s="387" t="s">
        <v>432</v>
      </c>
      <c r="B29" s="388" t="s">
        <v>319</v>
      </c>
      <c r="C29" s="388" t="s">
        <v>320</v>
      </c>
      <c r="D29" s="345" t="s">
        <v>321</v>
      </c>
      <c r="E29" s="383"/>
      <c r="F29" s="346"/>
    </row>
  </sheetData>
  <mergeCells count="35">
    <mergeCell ref="A25:C25"/>
    <mergeCell ref="A2:A3"/>
    <mergeCell ref="B2:B3"/>
    <mergeCell ref="E2:E3"/>
    <mergeCell ref="F2:F3"/>
    <mergeCell ref="A4:A5"/>
    <mergeCell ref="B4:B5"/>
    <mergeCell ref="D4:D5"/>
    <mergeCell ref="E4:E5"/>
    <mergeCell ref="F4:F5"/>
    <mergeCell ref="A8:A9"/>
    <mergeCell ref="B8:B9"/>
    <mergeCell ref="D8:D9"/>
    <mergeCell ref="E8:E9"/>
    <mergeCell ref="F8:F9"/>
    <mergeCell ref="A6:A7"/>
    <mergeCell ref="B6:B7"/>
    <mergeCell ref="D6:D7"/>
    <mergeCell ref="E6:E7"/>
    <mergeCell ref="F6:F7"/>
    <mergeCell ref="A10:A11"/>
    <mergeCell ref="B10:B11"/>
    <mergeCell ref="D10:D11"/>
    <mergeCell ref="E10:E11"/>
    <mergeCell ref="F10:F11"/>
    <mergeCell ref="A17:A18"/>
    <mergeCell ref="B17:B18"/>
    <mergeCell ref="D17:D18"/>
    <mergeCell ref="E17:E18"/>
    <mergeCell ref="F17:F18"/>
    <mergeCell ref="A12:A13"/>
    <mergeCell ref="B12:B13"/>
    <mergeCell ref="D12:D13"/>
    <mergeCell ref="E12:E13"/>
    <mergeCell ref="F12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topLeftCell="A31" zoomScale="78" zoomScaleNormal="78" workbookViewId="0">
      <selection activeCell="B42" sqref="B42:C42"/>
    </sheetView>
  </sheetViews>
  <sheetFormatPr baseColWidth="10" defaultRowHeight="12.75"/>
  <cols>
    <col min="1" max="1" width="11.42578125" style="2"/>
    <col min="2" max="2" width="29.7109375" style="2" customWidth="1"/>
    <col min="3" max="3" width="34.85546875" style="2" customWidth="1"/>
    <col min="4" max="4" width="22.7109375" style="2" customWidth="1"/>
    <col min="5" max="5" width="17.5703125" style="2" customWidth="1"/>
    <col min="6" max="6" width="30.85546875" style="2" customWidth="1"/>
    <col min="7" max="16384" width="11.42578125" style="2"/>
  </cols>
  <sheetData>
    <row r="1" spans="1:6" ht="13.5" thickBot="1">
      <c r="A1" s="432" t="s">
        <v>0</v>
      </c>
      <c r="B1" s="433" t="s">
        <v>1</v>
      </c>
      <c r="C1" s="433" t="s">
        <v>2</v>
      </c>
      <c r="D1" s="433" t="s">
        <v>148</v>
      </c>
      <c r="E1" s="434" t="s">
        <v>3</v>
      </c>
      <c r="F1" s="435" t="s">
        <v>483</v>
      </c>
    </row>
    <row r="2" spans="1:6">
      <c r="A2" s="420" t="s">
        <v>45</v>
      </c>
      <c r="B2" s="395" t="s">
        <v>46</v>
      </c>
      <c r="C2" s="395" t="s">
        <v>611</v>
      </c>
      <c r="D2" s="429">
        <v>1</v>
      </c>
      <c r="E2" s="430" t="s">
        <v>323</v>
      </c>
      <c r="F2" s="431" t="s">
        <v>322</v>
      </c>
    </row>
    <row r="3" spans="1:6">
      <c r="A3" s="410"/>
      <c r="B3" s="90"/>
      <c r="C3" s="90"/>
      <c r="D3" s="403"/>
      <c r="E3" s="398"/>
      <c r="F3" s="411"/>
    </row>
    <row r="4" spans="1:6" ht="51">
      <c r="A4" s="351" t="s">
        <v>48</v>
      </c>
      <c r="B4" s="46" t="s">
        <v>49</v>
      </c>
      <c r="C4" s="46" t="s">
        <v>612</v>
      </c>
      <c r="D4" s="401">
        <v>1</v>
      </c>
      <c r="E4" s="396"/>
      <c r="F4" s="412" t="s">
        <v>264</v>
      </c>
    </row>
    <row r="5" spans="1:6" ht="51">
      <c r="A5" s="410" t="s">
        <v>51</v>
      </c>
      <c r="B5" s="90" t="s">
        <v>52</v>
      </c>
      <c r="C5" s="46" t="s">
        <v>613</v>
      </c>
      <c r="D5" s="404">
        <v>1</v>
      </c>
      <c r="E5" s="398"/>
      <c r="F5" s="411" t="s">
        <v>249</v>
      </c>
    </row>
    <row r="6" spans="1:6">
      <c r="A6" s="410"/>
      <c r="B6" s="90"/>
      <c r="C6" s="24" t="s">
        <v>609</v>
      </c>
      <c r="D6" s="90"/>
      <c r="E6" s="398"/>
      <c r="F6" s="411"/>
    </row>
    <row r="7" spans="1:6">
      <c r="A7" s="410" t="s">
        <v>54</v>
      </c>
      <c r="B7" s="90" t="s">
        <v>55</v>
      </c>
      <c r="C7" s="90" t="s">
        <v>605</v>
      </c>
      <c r="D7" s="392">
        <f>+'Datos Bibliotecas '!B66+1+1+1</f>
        <v>32</v>
      </c>
      <c r="E7" s="393"/>
      <c r="F7" s="413" t="s">
        <v>579</v>
      </c>
    </row>
    <row r="8" spans="1:6">
      <c r="A8" s="410"/>
      <c r="B8" s="90"/>
      <c r="C8" s="90"/>
      <c r="D8" s="394"/>
      <c r="E8" s="393"/>
      <c r="F8" s="413"/>
    </row>
    <row r="9" spans="1:6">
      <c r="A9" s="410"/>
      <c r="B9" s="90"/>
      <c r="C9" s="90"/>
      <c r="D9" s="394"/>
      <c r="E9" s="393"/>
      <c r="F9" s="413"/>
    </row>
    <row r="10" spans="1:6">
      <c r="A10" s="410"/>
      <c r="B10" s="90"/>
      <c r="C10" s="90"/>
      <c r="D10" s="394"/>
      <c r="E10" s="393"/>
      <c r="F10" s="413"/>
    </row>
    <row r="11" spans="1:6">
      <c r="A11" s="410"/>
      <c r="B11" s="90"/>
      <c r="C11" s="90"/>
      <c r="D11" s="394"/>
      <c r="E11" s="393"/>
      <c r="F11" s="413"/>
    </row>
    <row r="12" spans="1:6">
      <c r="A12" s="410"/>
      <c r="B12" s="90"/>
      <c r="C12" s="90"/>
      <c r="D12" s="395"/>
      <c r="E12" s="393"/>
      <c r="F12" s="413"/>
    </row>
    <row r="13" spans="1:6" ht="51">
      <c r="A13" s="351" t="s">
        <v>57</v>
      </c>
      <c r="B13" s="46" t="s">
        <v>58</v>
      </c>
      <c r="C13" s="46" t="s">
        <v>606</v>
      </c>
      <c r="D13" s="46" t="s">
        <v>607</v>
      </c>
      <c r="E13" s="396"/>
      <c r="F13" s="412"/>
    </row>
    <row r="14" spans="1:6" ht="38.25">
      <c r="A14" s="351" t="s">
        <v>60</v>
      </c>
      <c r="B14" s="46" t="s">
        <v>584</v>
      </c>
      <c r="C14" s="46" t="s">
        <v>581</v>
      </c>
      <c r="D14" s="46">
        <f>+'Datos Bibliotecas '!C61</f>
        <v>44</v>
      </c>
      <c r="E14" s="396"/>
      <c r="F14" s="412" t="s">
        <v>533</v>
      </c>
    </row>
    <row r="15" spans="1:6">
      <c r="A15" s="410" t="s">
        <v>62</v>
      </c>
      <c r="B15" s="90" t="s">
        <v>585</v>
      </c>
      <c r="C15" s="90" t="s">
        <v>63</v>
      </c>
      <c r="D15" s="397">
        <f>+'Datos Bibliotecas '!C63</f>
        <v>3082</v>
      </c>
      <c r="E15" s="398" t="s">
        <v>201</v>
      </c>
      <c r="F15" s="411"/>
    </row>
    <row r="16" spans="1:6">
      <c r="A16" s="410"/>
      <c r="B16" s="90"/>
      <c r="C16" s="90"/>
      <c r="D16" s="394"/>
      <c r="E16" s="398"/>
      <c r="F16" s="411"/>
    </row>
    <row r="17" spans="1:6">
      <c r="A17" s="410"/>
      <c r="B17" s="90"/>
      <c r="C17" s="90"/>
      <c r="D17" s="394"/>
      <c r="E17" s="398"/>
      <c r="F17" s="411"/>
    </row>
    <row r="18" spans="1:6">
      <c r="A18" s="410"/>
      <c r="B18" s="90"/>
      <c r="C18" s="90"/>
      <c r="D18" s="395"/>
      <c r="E18" s="398"/>
      <c r="F18" s="411"/>
    </row>
    <row r="19" spans="1:6" ht="51">
      <c r="A19" s="351" t="s">
        <v>64</v>
      </c>
      <c r="B19" s="46" t="s">
        <v>65</v>
      </c>
      <c r="C19" s="46" t="s">
        <v>66</v>
      </c>
      <c r="D19" s="46">
        <f>+'Datos Bibliotecas '!C61</f>
        <v>44</v>
      </c>
      <c r="E19" s="396" t="s">
        <v>202</v>
      </c>
      <c r="F19" s="412" t="s">
        <v>533</v>
      </c>
    </row>
    <row r="20" spans="1:6" ht="59.25" customHeight="1">
      <c r="A20" s="410" t="s">
        <v>73</v>
      </c>
      <c r="B20" s="90" t="s">
        <v>74</v>
      </c>
      <c r="C20" s="46" t="s">
        <v>608</v>
      </c>
      <c r="D20" s="399">
        <v>0</v>
      </c>
      <c r="E20" s="393"/>
      <c r="F20" s="413"/>
    </row>
    <row r="21" spans="1:6" ht="33.75" customHeight="1">
      <c r="A21" s="414"/>
      <c r="B21" s="392"/>
      <c r="C21" s="24" t="s">
        <v>609</v>
      </c>
      <c r="D21" s="399"/>
      <c r="E21" s="393"/>
      <c r="F21" s="415"/>
    </row>
    <row r="22" spans="1:6" s="204" customFormat="1" ht="51">
      <c r="A22" s="351" t="s">
        <v>85</v>
      </c>
      <c r="B22" s="46" t="s">
        <v>86</v>
      </c>
      <c r="C22" s="400" t="s">
        <v>87</v>
      </c>
      <c r="D22" s="416"/>
      <c r="E22" s="400"/>
      <c r="F22" s="417"/>
    </row>
    <row r="23" spans="1:6" ht="51">
      <c r="A23" s="410" t="s">
        <v>91</v>
      </c>
      <c r="B23" s="90" t="s">
        <v>92</v>
      </c>
      <c r="C23" s="46" t="s">
        <v>93</v>
      </c>
      <c r="D23" s="401">
        <v>1</v>
      </c>
      <c r="E23" s="46" t="s">
        <v>204</v>
      </c>
      <c r="F23" s="417" t="s">
        <v>251</v>
      </c>
    </row>
    <row r="24" spans="1:6">
      <c r="A24" s="410"/>
      <c r="B24" s="90"/>
      <c r="C24" s="24" t="s">
        <v>610</v>
      </c>
      <c r="D24" s="402"/>
      <c r="E24" s="24"/>
      <c r="F24" s="418"/>
    </row>
    <row r="25" spans="1:6" ht="38.25">
      <c r="A25" s="351" t="s">
        <v>117</v>
      </c>
      <c r="B25" s="46" t="s">
        <v>118</v>
      </c>
      <c r="C25" s="46" t="s">
        <v>119</v>
      </c>
      <c r="D25" s="405" t="s">
        <v>321</v>
      </c>
      <c r="E25" s="46"/>
      <c r="F25" s="419"/>
    </row>
    <row r="26" spans="1:6" ht="25.5">
      <c r="A26" s="351" t="s">
        <v>120</v>
      </c>
      <c r="B26" s="46" t="s">
        <v>121</v>
      </c>
      <c r="C26" s="46" t="s">
        <v>122</v>
      </c>
      <c r="D26" s="406">
        <f>+'Datos Bibliotecas '!D63</f>
        <v>2094632</v>
      </c>
      <c r="E26" s="46" t="s">
        <v>205</v>
      </c>
      <c r="F26" s="419"/>
    </row>
    <row r="27" spans="1:6" ht="38.25">
      <c r="A27" s="351" t="s">
        <v>123</v>
      </c>
      <c r="B27" s="46" t="s">
        <v>124</v>
      </c>
      <c r="C27" s="46" t="s">
        <v>125</v>
      </c>
      <c r="D27" s="405" t="s">
        <v>321</v>
      </c>
      <c r="E27" s="47"/>
      <c r="F27" s="419"/>
    </row>
    <row r="28" spans="1:6">
      <c r="A28" s="414" t="s">
        <v>102</v>
      </c>
      <c r="B28" s="392" t="s">
        <v>103</v>
      </c>
      <c r="C28" s="392" t="s">
        <v>104</v>
      </c>
      <c r="D28" s="397">
        <v>1314021</v>
      </c>
      <c r="E28" s="392" t="s">
        <v>527</v>
      </c>
      <c r="F28" s="415" t="s">
        <v>594</v>
      </c>
    </row>
    <row r="29" spans="1:6">
      <c r="A29" s="420"/>
      <c r="B29" s="395"/>
      <c r="C29" s="395"/>
      <c r="D29" s="407"/>
      <c r="E29" s="395"/>
      <c r="F29" s="421"/>
    </row>
    <row r="30" spans="1:6" ht="63.75">
      <c r="A30" s="422" t="s">
        <v>559</v>
      </c>
      <c r="B30" s="408" t="s">
        <v>425</v>
      </c>
      <c r="C30" s="408" t="s">
        <v>426</v>
      </c>
      <c r="D30" s="409">
        <v>251728</v>
      </c>
      <c r="E30" s="400" t="s">
        <v>203</v>
      </c>
      <c r="F30" s="417" t="s">
        <v>513</v>
      </c>
    </row>
    <row r="31" spans="1:6" ht="68.25" customHeight="1" thickBot="1">
      <c r="A31" s="423" t="s">
        <v>336</v>
      </c>
      <c r="B31" s="424" t="s">
        <v>337</v>
      </c>
      <c r="C31" s="425" t="s">
        <v>338</v>
      </c>
      <c r="D31" s="426">
        <v>4</v>
      </c>
      <c r="E31" s="427"/>
      <c r="F31" s="428" t="s">
        <v>250</v>
      </c>
    </row>
    <row r="32" spans="1:6">
      <c r="A32" s="227"/>
      <c r="B32" s="227"/>
      <c r="C32" s="227"/>
      <c r="D32" s="228"/>
      <c r="E32" s="227"/>
      <c r="F32" s="266"/>
    </row>
    <row r="33" spans="1:6">
      <c r="A33" s="227"/>
      <c r="B33" s="227"/>
      <c r="C33" s="227"/>
      <c r="D33" s="228"/>
      <c r="E33" s="227"/>
      <c r="F33" s="22"/>
    </row>
    <row r="35" spans="1:6" ht="13.5" thickBot="1"/>
    <row r="36" spans="1:6" ht="13.5" thickBot="1">
      <c r="A36" s="348" t="s">
        <v>0</v>
      </c>
      <c r="B36" s="27" t="s">
        <v>1</v>
      </c>
      <c r="C36" s="27" t="s">
        <v>2</v>
      </c>
      <c r="D36" s="27" t="s">
        <v>148</v>
      </c>
      <c r="E36" s="27" t="s">
        <v>3</v>
      </c>
      <c r="F36" s="349" t="s">
        <v>483</v>
      </c>
    </row>
    <row r="37" spans="1:6">
      <c r="A37" s="359" t="s">
        <v>308</v>
      </c>
      <c r="B37" s="360"/>
      <c r="C37" s="360"/>
      <c r="D37" s="361"/>
      <c r="E37" s="361"/>
      <c r="F37" s="362"/>
    </row>
    <row r="38" spans="1:6" ht="51">
      <c r="A38" s="337" t="s">
        <v>302</v>
      </c>
      <c r="B38" s="30" t="s">
        <v>324</v>
      </c>
      <c r="C38" s="30" t="s">
        <v>304</v>
      </c>
      <c r="D38" s="30" t="s">
        <v>493</v>
      </c>
      <c r="E38" s="30" t="s">
        <v>298</v>
      </c>
      <c r="F38" s="352" t="s">
        <v>494</v>
      </c>
    </row>
    <row r="39" spans="1:6" ht="45.75" customHeight="1">
      <c r="A39" s="334" t="s">
        <v>325</v>
      </c>
      <c r="B39" s="55" t="s">
        <v>326</v>
      </c>
      <c r="C39" s="55" t="s">
        <v>327</v>
      </c>
      <c r="D39" s="14">
        <f>+((950000*0.1)+ (1600000*0.037))/(1600000+950000)</f>
        <v>6.0470588235294116E-2</v>
      </c>
      <c r="E39" s="55" t="s">
        <v>328</v>
      </c>
      <c r="F39" s="343" t="s">
        <v>495</v>
      </c>
    </row>
    <row r="40" spans="1:6" ht="32.25" customHeight="1">
      <c r="A40" s="334"/>
      <c r="B40" s="55"/>
      <c r="C40" s="55"/>
      <c r="D40" s="30"/>
      <c r="E40" s="55"/>
      <c r="F40" s="343"/>
    </row>
    <row r="41" spans="1:6" ht="121.5" customHeight="1">
      <c r="A41" s="337" t="s">
        <v>431</v>
      </c>
      <c r="B41" s="30" t="s">
        <v>330</v>
      </c>
      <c r="C41" s="30" t="s">
        <v>331</v>
      </c>
      <c r="D41" s="8">
        <v>7307</v>
      </c>
      <c r="E41" s="30" t="s">
        <v>332</v>
      </c>
      <c r="F41" s="352" t="s">
        <v>496</v>
      </c>
    </row>
    <row r="42" spans="1:6" ht="51.75" thickBot="1">
      <c r="A42" s="436" t="s">
        <v>361</v>
      </c>
      <c r="B42" s="437" t="s">
        <v>365</v>
      </c>
      <c r="C42" s="438" t="s">
        <v>366</v>
      </c>
      <c r="D42" s="356">
        <v>5</v>
      </c>
      <c r="E42" s="357" t="s">
        <v>598</v>
      </c>
      <c r="F42" s="358"/>
    </row>
  </sheetData>
  <mergeCells count="42">
    <mergeCell ref="F28:F29"/>
    <mergeCell ref="A28:A29"/>
    <mergeCell ref="B28:B29"/>
    <mergeCell ref="C28:C29"/>
    <mergeCell ref="D28:D29"/>
    <mergeCell ref="E28:E29"/>
    <mergeCell ref="F39:F40"/>
    <mergeCell ref="A37:C37"/>
    <mergeCell ref="A39:A40"/>
    <mergeCell ref="B39:B40"/>
    <mergeCell ref="C39:C40"/>
    <mergeCell ref="E39:E40"/>
    <mergeCell ref="A5:A6"/>
    <mergeCell ref="B5:B6"/>
    <mergeCell ref="D5:D6"/>
    <mergeCell ref="E5:E6"/>
    <mergeCell ref="F5:F6"/>
    <mergeCell ref="A2:A3"/>
    <mergeCell ref="B2:B3"/>
    <mergeCell ref="C2:C3"/>
    <mergeCell ref="E2:E3"/>
    <mergeCell ref="F2:F3"/>
    <mergeCell ref="D2:D3"/>
    <mergeCell ref="A23:A24"/>
    <mergeCell ref="B23:B24"/>
    <mergeCell ref="A7:A12"/>
    <mergeCell ref="B7:B12"/>
    <mergeCell ref="C7:C12"/>
    <mergeCell ref="A20:A21"/>
    <mergeCell ref="B20:B21"/>
    <mergeCell ref="A15:A18"/>
    <mergeCell ref="B15:B18"/>
    <mergeCell ref="C15:C18"/>
    <mergeCell ref="D20:D21"/>
    <mergeCell ref="E20:E21"/>
    <mergeCell ref="F20:F21"/>
    <mergeCell ref="D7:D12"/>
    <mergeCell ref="D15:D18"/>
    <mergeCell ref="E7:E12"/>
    <mergeCell ref="F7:F12"/>
    <mergeCell ref="E15:E18"/>
    <mergeCell ref="F15:F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topLeftCell="A44" zoomScale="84" zoomScaleNormal="84" workbookViewId="0">
      <selection activeCell="B59" sqref="B59:C59"/>
    </sheetView>
  </sheetViews>
  <sheetFormatPr baseColWidth="10" defaultColWidth="28.42578125" defaultRowHeight="12.75"/>
  <cols>
    <col min="1" max="1" width="11.140625" style="2" customWidth="1"/>
    <col min="2" max="2" width="28.42578125" style="2" customWidth="1"/>
    <col min="3" max="3" width="34.7109375" style="2" customWidth="1"/>
    <col min="4" max="4" width="19" style="2" customWidth="1"/>
    <col min="5" max="5" width="12.28515625" style="2" customWidth="1"/>
    <col min="6" max="6" width="19.85546875" style="2" customWidth="1"/>
    <col min="7" max="16384" width="28.42578125" style="2"/>
  </cols>
  <sheetData>
    <row r="1" spans="1:6" ht="13.5" thickBot="1">
      <c r="A1" s="444" t="s">
        <v>0</v>
      </c>
      <c r="B1" s="445" t="s">
        <v>1</v>
      </c>
      <c r="C1" s="445" t="s">
        <v>2</v>
      </c>
      <c r="D1" s="446" t="s">
        <v>148</v>
      </c>
      <c r="E1" s="446" t="s">
        <v>3</v>
      </c>
      <c r="F1" s="447" t="s">
        <v>483</v>
      </c>
    </row>
    <row r="2" spans="1:6" ht="63.75">
      <c r="A2" s="442" t="s">
        <v>45</v>
      </c>
      <c r="B2" s="39" t="s">
        <v>46</v>
      </c>
      <c r="C2" s="39" t="s">
        <v>548</v>
      </c>
      <c r="D2" s="255">
        <v>1</v>
      </c>
      <c r="E2" s="39" t="s">
        <v>206</v>
      </c>
      <c r="F2" s="443" t="s">
        <v>206</v>
      </c>
    </row>
    <row r="3" spans="1:6" ht="51">
      <c r="A3" s="337" t="s">
        <v>208</v>
      </c>
      <c r="B3" s="30" t="s">
        <v>49</v>
      </c>
      <c r="C3" s="30" t="s">
        <v>549</v>
      </c>
      <c r="D3" s="48">
        <v>0.7</v>
      </c>
      <c r="E3" s="30" t="s">
        <v>209</v>
      </c>
      <c r="F3" s="338"/>
    </row>
    <row r="4" spans="1:6" ht="89.25">
      <c r="A4" s="337" t="s">
        <v>51</v>
      </c>
      <c r="B4" s="30" t="s">
        <v>52</v>
      </c>
      <c r="C4" s="30" t="s">
        <v>551</v>
      </c>
      <c r="D4" s="30" t="s">
        <v>252</v>
      </c>
      <c r="E4" s="30" t="s">
        <v>210</v>
      </c>
      <c r="F4" s="338" t="s">
        <v>253</v>
      </c>
    </row>
    <row r="5" spans="1:6" ht="76.5">
      <c r="A5" s="334" t="s">
        <v>54</v>
      </c>
      <c r="B5" s="55" t="s">
        <v>55</v>
      </c>
      <c r="C5" s="30" t="s">
        <v>56</v>
      </c>
      <c r="D5" s="30">
        <f>1+25+15+1</f>
        <v>42</v>
      </c>
      <c r="E5" s="30"/>
      <c r="F5" s="336" t="s">
        <v>580</v>
      </c>
    </row>
    <row r="6" spans="1:6">
      <c r="A6" s="334"/>
      <c r="B6" s="55"/>
      <c r="C6" s="1" t="s">
        <v>542</v>
      </c>
      <c r="D6" s="1"/>
      <c r="E6" s="1"/>
      <c r="F6" s="336"/>
    </row>
    <row r="7" spans="1:6" ht="51">
      <c r="A7" s="337" t="s">
        <v>57</v>
      </c>
      <c r="B7" s="30" t="s">
        <v>58</v>
      </c>
      <c r="C7" s="30" t="s">
        <v>550</v>
      </c>
      <c r="D7" s="30" t="s">
        <v>242</v>
      </c>
      <c r="E7" s="30"/>
      <c r="F7" s="338"/>
    </row>
    <row r="8" spans="1:6">
      <c r="A8" s="334" t="s">
        <v>60</v>
      </c>
      <c r="B8" s="55" t="s">
        <v>212</v>
      </c>
      <c r="C8" s="55" t="s">
        <v>61</v>
      </c>
      <c r="D8" s="78">
        <f>45+135</f>
        <v>180</v>
      </c>
      <c r="E8" s="55" t="s">
        <v>213</v>
      </c>
      <c r="F8" s="439"/>
    </row>
    <row r="9" spans="1:6">
      <c r="A9" s="334"/>
      <c r="B9" s="55"/>
      <c r="C9" s="55"/>
      <c r="D9" s="79"/>
      <c r="E9" s="55"/>
      <c r="F9" s="439"/>
    </row>
    <row r="10" spans="1:6">
      <c r="A10" s="334"/>
      <c r="B10" s="55"/>
      <c r="C10" s="55"/>
      <c r="D10" s="79"/>
      <c r="E10" s="55"/>
      <c r="F10" s="439" t="s">
        <v>586</v>
      </c>
    </row>
    <row r="11" spans="1:6">
      <c r="A11" s="334"/>
      <c r="B11" s="55"/>
      <c r="C11" s="55"/>
      <c r="D11" s="79"/>
      <c r="E11" s="55"/>
      <c r="F11" s="439" t="s">
        <v>522</v>
      </c>
    </row>
    <row r="12" spans="1:6">
      <c r="A12" s="334"/>
      <c r="B12" s="55"/>
      <c r="C12" s="55"/>
      <c r="D12" s="79"/>
      <c r="E12" s="55"/>
      <c r="F12" s="439"/>
    </row>
    <row r="13" spans="1:6">
      <c r="A13" s="334"/>
      <c r="B13" s="55"/>
      <c r="C13" s="55"/>
      <c r="D13" s="79"/>
      <c r="E13" s="55"/>
      <c r="F13" s="439"/>
    </row>
    <row r="14" spans="1:6">
      <c r="A14" s="334"/>
      <c r="B14" s="55"/>
      <c r="C14" s="55"/>
      <c r="D14" s="80"/>
      <c r="E14" s="55"/>
      <c r="F14" s="439"/>
    </row>
    <row r="15" spans="1:6" ht="127.5">
      <c r="A15" s="337" t="s">
        <v>62</v>
      </c>
      <c r="B15" s="30" t="s">
        <v>517</v>
      </c>
      <c r="C15" s="30" t="s">
        <v>63</v>
      </c>
      <c r="D15" s="8">
        <f>6650+3207+106+20+6</f>
        <v>9989</v>
      </c>
      <c r="E15" s="30" t="s">
        <v>214</v>
      </c>
      <c r="F15" s="338" t="s">
        <v>523</v>
      </c>
    </row>
    <row r="16" spans="1:6">
      <c r="A16" s="334" t="s">
        <v>64</v>
      </c>
      <c r="B16" s="55" t="s">
        <v>65</v>
      </c>
      <c r="C16" s="55" t="s">
        <v>66</v>
      </c>
      <c r="D16" s="74">
        <v>45</v>
      </c>
      <c r="E16" s="55" t="s">
        <v>215</v>
      </c>
      <c r="F16" s="439" t="s">
        <v>587</v>
      </c>
    </row>
    <row r="17" spans="1:7">
      <c r="A17" s="334"/>
      <c r="B17" s="55"/>
      <c r="C17" s="55"/>
      <c r="D17" s="75"/>
      <c r="E17" s="55"/>
      <c r="F17" s="439"/>
    </row>
    <row r="18" spans="1:7">
      <c r="A18" s="334"/>
      <c r="B18" s="55"/>
      <c r="C18" s="55"/>
      <c r="D18" s="75"/>
      <c r="E18" s="55"/>
      <c r="F18" s="439"/>
    </row>
    <row r="19" spans="1:7">
      <c r="A19" s="334"/>
      <c r="B19" s="55"/>
      <c r="C19" s="55"/>
      <c r="D19" s="75"/>
      <c r="E19" s="55"/>
      <c r="F19" s="439"/>
    </row>
    <row r="20" spans="1:7">
      <c r="A20" s="334"/>
      <c r="B20" s="55"/>
      <c r="C20" s="55"/>
      <c r="D20" s="75"/>
      <c r="E20" s="55"/>
      <c r="F20" s="439"/>
    </row>
    <row r="21" spans="1:7">
      <c r="A21" s="334"/>
      <c r="B21" s="55"/>
      <c r="C21" s="55"/>
      <c r="D21" s="75"/>
      <c r="E21" s="55"/>
      <c r="F21" s="439"/>
    </row>
    <row r="22" spans="1:7">
      <c r="A22" s="334"/>
      <c r="B22" s="55"/>
      <c r="C22" s="55"/>
      <c r="D22" s="75"/>
      <c r="E22" s="55"/>
      <c r="F22" s="439"/>
    </row>
    <row r="23" spans="1:7">
      <c r="A23" s="334"/>
      <c r="B23" s="55"/>
      <c r="C23" s="55"/>
      <c r="D23" s="76"/>
      <c r="E23" s="55"/>
      <c r="F23" s="439"/>
    </row>
    <row r="24" spans="1:7" ht="38.25">
      <c r="A24" s="334" t="s">
        <v>67</v>
      </c>
      <c r="B24" s="55" t="s">
        <v>68</v>
      </c>
      <c r="C24" s="30" t="s">
        <v>69</v>
      </c>
      <c r="D24" s="105">
        <f>+(D26+D27+D28+D29)/399</f>
        <v>0.70175438596491224</v>
      </c>
      <c r="E24" s="30"/>
      <c r="F24" s="336" t="s">
        <v>591</v>
      </c>
    </row>
    <row r="25" spans="1:7" ht="25.5">
      <c r="A25" s="334"/>
      <c r="B25" s="55"/>
      <c r="C25" s="1" t="s">
        <v>552</v>
      </c>
      <c r="D25" s="24"/>
      <c r="E25" s="1"/>
      <c r="F25" s="336"/>
    </row>
    <row r="26" spans="1:7" ht="25.5">
      <c r="A26" s="334"/>
      <c r="B26" s="55"/>
      <c r="C26" s="30" t="s">
        <v>70</v>
      </c>
      <c r="D26" s="26">
        <v>219</v>
      </c>
      <c r="E26" s="30" t="s">
        <v>216</v>
      </c>
      <c r="F26" s="336"/>
      <c r="G26" s="204"/>
    </row>
    <row r="27" spans="1:7" ht="25.5">
      <c r="A27" s="334"/>
      <c r="B27" s="55"/>
      <c r="C27" s="30" t="s">
        <v>71</v>
      </c>
      <c r="D27" s="26">
        <v>52</v>
      </c>
      <c r="E27" s="30"/>
      <c r="F27" s="336"/>
      <c r="G27" s="204"/>
    </row>
    <row r="28" spans="1:7" ht="38.25">
      <c r="A28" s="334"/>
      <c r="B28" s="55"/>
      <c r="C28" s="30" t="s">
        <v>72</v>
      </c>
      <c r="D28" s="26">
        <v>7</v>
      </c>
      <c r="E28" s="30"/>
      <c r="F28" s="336"/>
      <c r="G28" s="204"/>
    </row>
    <row r="29" spans="1:7" ht="51">
      <c r="A29" s="334"/>
      <c r="B29" s="55"/>
      <c r="C29" s="30" t="s">
        <v>174</v>
      </c>
      <c r="D29" s="26">
        <v>2</v>
      </c>
      <c r="E29" s="30"/>
      <c r="F29" s="336"/>
    </row>
    <row r="30" spans="1:7" ht="51">
      <c r="A30" s="337" t="s">
        <v>73</v>
      </c>
      <c r="B30" s="30" t="s">
        <v>74</v>
      </c>
      <c r="C30" s="30" t="s">
        <v>553</v>
      </c>
      <c r="D30" s="30">
        <v>1</v>
      </c>
      <c r="E30" s="30" t="s">
        <v>218</v>
      </c>
      <c r="F30" s="440" t="s">
        <v>217</v>
      </c>
    </row>
    <row r="31" spans="1:7" ht="63.75">
      <c r="A31" s="337" t="s">
        <v>96</v>
      </c>
      <c r="B31" s="30" t="s">
        <v>97</v>
      </c>
      <c r="C31" s="30" t="s">
        <v>98</v>
      </c>
      <c r="D31" s="48">
        <v>1</v>
      </c>
      <c r="E31" s="30" t="s">
        <v>219</v>
      </c>
      <c r="F31" s="352" t="s">
        <v>211</v>
      </c>
    </row>
    <row r="32" spans="1:7" ht="63.75">
      <c r="A32" s="337" t="s">
        <v>99</v>
      </c>
      <c r="B32" s="30" t="s">
        <v>100</v>
      </c>
      <c r="C32" s="30" t="s">
        <v>101</v>
      </c>
      <c r="D32" s="48">
        <v>1</v>
      </c>
      <c r="E32" s="30" t="s">
        <v>219</v>
      </c>
      <c r="F32" s="352" t="s">
        <v>207</v>
      </c>
    </row>
    <row r="33" spans="1:6" ht="89.25">
      <c r="A33" s="337" t="s">
        <v>102</v>
      </c>
      <c r="B33" s="30" t="s">
        <v>103</v>
      </c>
      <c r="C33" s="30" t="s">
        <v>104</v>
      </c>
      <c r="D33" s="8">
        <f>1428702+186717</f>
        <v>1615419</v>
      </c>
      <c r="E33" s="30" t="s">
        <v>218</v>
      </c>
      <c r="F33" s="352" t="s">
        <v>595</v>
      </c>
    </row>
    <row r="34" spans="1:6">
      <c r="A34" s="334" t="s">
        <v>105</v>
      </c>
      <c r="B34" s="55" t="s">
        <v>106</v>
      </c>
      <c r="C34" s="55" t="s">
        <v>554</v>
      </c>
      <c r="D34" s="66" t="s">
        <v>321</v>
      </c>
      <c r="E34" s="55" t="s">
        <v>210</v>
      </c>
      <c r="F34" s="441" t="s">
        <v>334</v>
      </c>
    </row>
    <row r="35" spans="1:6" ht="38.25">
      <c r="A35" s="334"/>
      <c r="B35" s="55"/>
      <c r="C35" s="55"/>
      <c r="D35" s="77"/>
      <c r="E35" s="55"/>
      <c r="F35" s="439" t="s">
        <v>220</v>
      </c>
    </row>
    <row r="36" spans="1:6" ht="25.5">
      <c r="A36" s="334"/>
      <c r="B36" s="55"/>
      <c r="C36" s="55"/>
      <c r="D36" s="77"/>
      <c r="E36" s="55"/>
      <c r="F36" s="439" t="s">
        <v>221</v>
      </c>
    </row>
    <row r="37" spans="1:6" ht="25.5">
      <c r="A37" s="334"/>
      <c r="B37" s="55"/>
      <c r="C37" s="55"/>
      <c r="D37" s="77"/>
      <c r="E37" s="55"/>
      <c r="F37" s="439" t="s">
        <v>222</v>
      </c>
    </row>
    <row r="38" spans="1:6" ht="25.5">
      <c r="A38" s="334"/>
      <c r="B38" s="55"/>
      <c r="C38" s="55"/>
      <c r="D38" s="77"/>
      <c r="E38" s="55"/>
      <c r="F38" s="439" t="s">
        <v>223</v>
      </c>
    </row>
    <row r="39" spans="1:6" ht="25.5">
      <c r="A39" s="334"/>
      <c r="B39" s="55"/>
      <c r="C39" s="55"/>
      <c r="D39" s="67"/>
      <c r="E39" s="55"/>
      <c r="F39" s="439" t="s">
        <v>224</v>
      </c>
    </row>
    <row r="40" spans="1:6" ht="51.75" thickBot="1">
      <c r="A40" s="344" t="s">
        <v>114</v>
      </c>
      <c r="B40" s="345" t="s">
        <v>335</v>
      </c>
      <c r="C40" s="345" t="s">
        <v>116</v>
      </c>
      <c r="D40" s="345">
        <v>0</v>
      </c>
      <c r="E40" s="345" t="s">
        <v>210</v>
      </c>
      <c r="F40" s="346" t="s">
        <v>265</v>
      </c>
    </row>
    <row r="43" spans="1:6" ht="13.5" thickBot="1"/>
    <row r="44" spans="1:6" ht="13.5" thickBot="1">
      <c r="A44" s="348" t="s">
        <v>0</v>
      </c>
      <c r="B44" s="27" t="s">
        <v>1</v>
      </c>
      <c r="C44" s="27" t="s">
        <v>2</v>
      </c>
      <c r="D44" s="27" t="s">
        <v>130</v>
      </c>
      <c r="E44" s="27" t="s">
        <v>3</v>
      </c>
      <c r="F44" s="456" t="s">
        <v>483</v>
      </c>
    </row>
    <row r="45" spans="1:6">
      <c r="A45" s="453" t="s">
        <v>269</v>
      </c>
      <c r="B45" s="454"/>
      <c r="C45" s="454"/>
      <c r="D45" s="454"/>
      <c r="E45" s="454"/>
      <c r="F45" s="455"/>
    </row>
    <row r="46" spans="1:6" ht="51">
      <c r="A46" s="337" t="s">
        <v>336</v>
      </c>
      <c r="B46" s="30" t="s">
        <v>337</v>
      </c>
      <c r="C46" s="30" t="s">
        <v>338</v>
      </c>
      <c r="D46" s="30">
        <v>0</v>
      </c>
      <c r="E46" s="30"/>
      <c r="F46" s="440" t="s">
        <v>530</v>
      </c>
    </row>
    <row r="47" spans="1:6" ht="25.5">
      <c r="A47" s="448" t="s">
        <v>339</v>
      </c>
      <c r="B47" s="55" t="s">
        <v>340</v>
      </c>
      <c r="C47" s="30" t="s">
        <v>341</v>
      </c>
      <c r="D47" s="8">
        <f>+SUM(D48:D52)</f>
        <v>4233</v>
      </c>
      <c r="E47" s="56" t="s">
        <v>342</v>
      </c>
      <c r="F47" s="440"/>
    </row>
    <row r="48" spans="1:6">
      <c r="A48" s="449"/>
      <c r="B48" s="55"/>
      <c r="C48" s="30" t="s">
        <v>343</v>
      </c>
      <c r="D48" s="8">
        <v>60</v>
      </c>
      <c r="E48" s="57"/>
      <c r="F48" s="440"/>
    </row>
    <row r="49" spans="1:6">
      <c r="A49" s="449"/>
      <c r="B49" s="55"/>
      <c r="C49" s="30" t="s">
        <v>344</v>
      </c>
      <c r="D49" s="8">
        <v>1112</v>
      </c>
      <c r="E49" s="57"/>
      <c r="F49" s="440"/>
    </row>
    <row r="50" spans="1:6">
      <c r="A50" s="449"/>
      <c r="B50" s="55"/>
      <c r="C50" s="30" t="s">
        <v>345</v>
      </c>
      <c r="D50" s="8">
        <v>604</v>
      </c>
      <c r="E50" s="57"/>
      <c r="F50" s="440"/>
    </row>
    <row r="51" spans="1:6">
      <c r="A51" s="449"/>
      <c r="B51" s="55"/>
      <c r="C51" s="30" t="s">
        <v>346</v>
      </c>
      <c r="D51" s="8">
        <v>1873</v>
      </c>
      <c r="E51" s="57"/>
      <c r="F51" s="440"/>
    </row>
    <row r="52" spans="1:6">
      <c r="A52" s="450"/>
      <c r="B52" s="55"/>
      <c r="C52" s="30" t="s">
        <v>347</v>
      </c>
      <c r="D52" s="8">
        <v>584</v>
      </c>
      <c r="E52" s="58"/>
      <c r="F52" s="440"/>
    </row>
    <row r="53" spans="1:6" ht="38.25">
      <c r="A53" s="451" t="s">
        <v>429</v>
      </c>
      <c r="B53" s="55" t="s">
        <v>126</v>
      </c>
      <c r="C53" s="30" t="s">
        <v>127</v>
      </c>
      <c r="D53" s="7" t="s">
        <v>484</v>
      </c>
      <c r="E53" s="81" t="s">
        <v>210</v>
      </c>
      <c r="F53" s="343" t="s">
        <v>333</v>
      </c>
    </row>
    <row r="54" spans="1:6" ht="25.5">
      <c r="A54" s="451"/>
      <c r="B54" s="55"/>
      <c r="C54" s="30" t="s">
        <v>176</v>
      </c>
      <c r="D54" s="7"/>
      <c r="E54" s="81"/>
      <c r="F54" s="343"/>
    </row>
    <row r="55" spans="1:6" ht="51">
      <c r="A55" s="451" t="s">
        <v>430</v>
      </c>
      <c r="B55" s="55" t="s">
        <v>128</v>
      </c>
      <c r="C55" s="30" t="s">
        <v>129</v>
      </c>
      <c r="D55" s="7" t="s">
        <v>321</v>
      </c>
      <c r="E55" s="81" t="s">
        <v>210</v>
      </c>
      <c r="F55" s="343" t="s">
        <v>6</v>
      </c>
    </row>
    <row r="56" spans="1:6" ht="25.5">
      <c r="A56" s="451"/>
      <c r="B56" s="55"/>
      <c r="C56" s="30" t="s">
        <v>176</v>
      </c>
      <c r="D56" s="7"/>
      <c r="E56" s="81"/>
      <c r="F56" s="343"/>
    </row>
    <row r="57" spans="1:6" ht="38.25">
      <c r="A57" s="334" t="s">
        <v>88</v>
      </c>
      <c r="B57" s="90" t="s">
        <v>89</v>
      </c>
      <c r="C57" s="30" t="s">
        <v>90</v>
      </c>
      <c r="D57" s="95">
        <f>47729/2368282</f>
        <v>2.0153427674575917E-2</v>
      </c>
      <c r="E57" s="55" t="s">
        <v>531</v>
      </c>
      <c r="F57" s="452" t="s">
        <v>532</v>
      </c>
    </row>
    <row r="58" spans="1:6">
      <c r="A58" s="334"/>
      <c r="B58" s="90"/>
      <c r="C58" s="1" t="s">
        <v>555</v>
      </c>
      <c r="D58" s="6"/>
      <c r="E58" s="55"/>
      <c r="F58" s="452"/>
    </row>
    <row r="59" spans="1:6" ht="51.75" thickBot="1">
      <c r="A59" s="436" t="s">
        <v>361</v>
      </c>
      <c r="B59" s="437" t="s">
        <v>365</v>
      </c>
      <c r="C59" s="438" t="s">
        <v>366</v>
      </c>
      <c r="D59" s="356">
        <v>1</v>
      </c>
      <c r="E59" s="357"/>
      <c r="F59" s="358" t="s">
        <v>600</v>
      </c>
    </row>
  </sheetData>
  <mergeCells count="37">
    <mergeCell ref="A57:A58"/>
    <mergeCell ref="B57:B58"/>
    <mergeCell ref="E57:E58"/>
    <mergeCell ref="A45:F45"/>
    <mergeCell ref="B47:B52"/>
    <mergeCell ref="E47:E52"/>
    <mergeCell ref="A47:A52"/>
    <mergeCell ref="A53:A54"/>
    <mergeCell ref="B53:B54"/>
    <mergeCell ref="E53:E54"/>
    <mergeCell ref="F53:F54"/>
    <mergeCell ref="A55:A56"/>
    <mergeCell ref="B55:B56"/>
    <mergeCell ref="E55:E56"/>
    <mergeCell ref="F55:F56"/>
    <mergeCell ref="F57:F58"/>
    <mergeCell ref="F24:F29"/>
    <mergeCell ref="A34:A39"/>
    <mergeCell ref="B34:B39"/>
    <mergeCell ref="C34:C39"/>
    <mergeCell ref="E34:E39"/>
    <mergeCell ref="A5:A6"/>
    <mergeCell ref="B5:B6"/>
    <mergeCell ref="F5:F6"/>
    <mergeCell ref="A8:A14"/>
    <mergeCell ref="B8:B14"/>
    <mergeCell ref="C8:C14"/>
    <mergeCell ref="E8:E14"/>
    <mergeCell ref="D8:D14"/>
    <mergeCell ref="E16:E23"/>
    <mergeCell ref="A24:A29"/>
    <mergeCell ref="B24:B29"/>
    <mergeCell ref="D16:D23"/>
    <mergeCell ref="D34:D39"/>
    <mergeCell ref="A16:A23"/>
    <mergeCell ref="B16:B23"/>
    <mergeCell ref="C16:C2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topLeftCell="A19" zoomScale="82" zoomScaleNormal="82" workbookViewId="0">
      <selection activeCell="A24" sqref="A24:F24"/>
    </sheetView>
  </sheetViews>
  <sheetFormatPr baseColWidth="10" defaultRowHeight="12.75"/>
  <cols>
    <col min="1" max="1" width="11.42578125" style="2"/>
    <col min="2" max="2" width="25.7109375" style="2" customWidth="1"/>
    <col min="3" max="3" width="34.42578125" style="2" customWidth="1"/>
    <col min="4" max="4" width="21.7109375" style="2" customWidth="1"/>
    <col min="5" max="5" width="13.140625" style="2" customWidth="1"/>
    <col min="6" max="16384" width="11.42578125" style="2"/>
  </cols>
  <sheetData>
    <row r="1" spans="1:6" ht="26.25" thickBot="1">
      <c r="A1" s="348" t="s">
        <v>0</v>
      </c>
      <c r="B1" s="27" t="s">
        <v>1</v>
      </c>
      <c r="C1" s="27" t="s">
        <v>2</v>
      </c>
      <c r="D1" s="27" t="s">
        <v>148</v>
      </c>
      <c r="E1" s="27" t="s">
        <v>3</v>
      </c>
      <c r="F1" s="349" t="s">
        <v>483</v>
      </c>
    </row>
    <row r="2" spans="1:6" ht="51">
      <c r="A2" s="341" t="s">
        <v>45</v>
      </c>
      <c r="B2" s="67" t="s">
        <v>46</v>
      </c>
      <c r="C2" s="39" t="s">
        <v>47</v>
      </c>
      <c r="D2" s="255">
        <v>1</v>
      </c>
      <c r="E2" s="39"/>
      <c r="F2" s="347" t="s">
        <v>254</v>
      </c>
    </row>
    <row r="3" spans="1:6" ht="25.5">
      <c r="A3" s="334"/>
      <c r="B3" s="55"/>
      <c r="C3" s="1" t="s">
        <v>541</v>
      </c>
      <c r="D3" s="1"/>
      <c r="E3" s="1"/>
      <c r="F3" s="335"/>
    </row>
    <row r="4" spans="1:6" ht="38.25">
      <c r="A4" s="334" t="s">
        <v>48</v>
      </c>
      <c r="B4" s="55" t="s">
        <v>49</v>
      </c>
      <c r="C4" s="30" t="s">
        <v>50</v>
      </c>
      <c r="D4" s="48">
        <v>1</v>
      </c>
      <c r="E4" s="30"/>
      <c r="F4" s="335" t="s">
        <v>254</v>
      </c>
    </row>
    <row r="5" spans="1:6">
      <c r="A5" s="334"/>
      <c r="B5" s="55"/>
      <c r="C5" s="1" t="s">
        <v>542</v>
      </c>
      <c r="D5" s="1"/>
      <c r="E5" s="1"/>
      <c r="F5" s="335"/>
    </row>
    <row r="6" spans="1:6" ht="51">
      <c r="A6" s="334" t="s">
        <v>51</v>
      </c>
      <c r="B6" s="55" t="s">
        <v>52</v>
      </c>
      <c r="C6" s="30" t="s">
        <v>53</v>
      </c>
      <c r="D6" s="48">
        <v>1</v>
      </c>
      <c r="E6" s="30" t="s">
        <v>225</v>
      </c>
      <c r="F6" s="335" t="s">
        <v>348</v>
      </c>
    </row>
    <row r="7" spans="1:6">
      <c r="A7" s="334"/>
      <c r="B7" s="55"/>
      <c r="C7" s="1" t="s">
        <v>542</v>
      </c>
      <c r="D7" s="1"/>
      <c r="E7" s="1"/>
      <c r="F7" s="335"/>
    </row>
    <row r="8" spans="1:6" ht="76.5">
      <c r="A8" s="334" t="s">
        <v>54</v>
      </c>
      <c r="B8" s="55" t="s">
        <v>55</v>
      </c>
      <c r="C8" s="30" t="s">
        <v>56</v>
      </c>
      <c r="D8" s="30">
        <v>2</v>
      </c>
      <c r="E8" s="30"/>
      <c r="F8" s="336" t="s">
        <v>255</v>
      </c>
    </row>
    <row r="9" spans="1:6">
      <c r="A9" s="334"/>
      <c r="B9" s="55"/>
      <c r="C9" s="1" t="s">
        <v>542</v>
      </c>
      <c r="D9" s="1"/>
      <c r="E9" s="1"/>
      <c r="F9" s="336"/>
    </row>
    <row r="10" spans="1:6" ht="38.25">
      <c r="A10" s="334" t="s">
        <v>57</v>
      </c>
      <c r="B10" s="55" t="s">
        <v>58</v>
      </c>
      <c r="C10" s="30" t="s">
        <v>59</v>
      </c>
      <c r="D10" s="30">
        <v>0</v>
      </c>
      <c r="E10" s="30" t="s">
        <v>349</v>
      </c>
      <c r="F10" s="335" t="s">
        <v>514</v>
      </c>
    </row>
    <row r="11" spans="1:6">
      <c r="A11" s="334"/>
      <c r="B11" s="55"/>
      <c r="C11" s="1" t="s">
        <v>542</v>
      </c>
      <c r="D11" s="1"/>
      <c r="E11" s="1"/>
      <c r="F11" s="335"/>
    </row>
    <row r="12" spans="1:6" ht="38.25">
      <c r="A12" s="334" t="s">
        <v>73</v>
      </c>
      <c r="B12" s="55" t="s">
        <v>74</v>
      </c>
      <c r="C12" s="30" t="s">
        <v>75</v>
      </c>
      <c r="D12" s="30">
        <v>0</v>
      </c>
      <c r="E12" s="30" t="s">
        <v>226</v>
      </c>
      <c r="F12" s="336" t="s">
        <v>256</v>
      </c>
    </row>
    <row r="13" spans="1:6">
      <c r="A13" s="334"/>
      <c r="B13" s="55"/>
      <c r="C13" s="1" t="s">
        <v>542</v>
      </c>
      <c r="D13" s="1"/>
      <c r="E13" s="1"/>
      <c r="F13" s="336"/>
    </row>
    <row r="14" spans="1:6" ht="63.75">
      <c r="A14" s="337" t="s">
        <v>96</v>
      </c>
      <c r="B14" s="30" t="s">
        <v>97</v>
      </c>
      <c r="C14" s="30" t="s">
        <v>98</v>
      </c>
      <c r="D14" s="48">
        <v>1</v>
      </c>
      <c r="E14" s="30" t="s">
        <v>349</v>
      </c>
      <c r="F14" s="352"/>
    </row>
    <row r="15" spans="1:6" ht="63.75">
      <c r="A15" s="337" t="s">
        <v>99</v>
      </c>
      <c r="B15" s="30" t="s">
        <v>100</v>
      </c>
      <c r="C15" s="30" t="s">
        <v>101</v>
      </c>
      <c r="D15" s="48">
        <v>1</v>
      </c>
      <c r="E15" s="30" t="s">
        <v>349</v>
      </c>
      <c r="F15" s="352"/>
    </row>
    <row r="16" spans="1:6" ht="76.5">
      <c r="A16" s="337" t="s">
        <v>102</v>
      </c>
      <c r="B16" s="30" t="s">
        <v>103</v>
      </c>
      <c r="C16" s="30" t="s">
        <v>104</v>
      </c>
      <c r="D16" s="46" t="s">
        <v>321</v>
      </c>
      <c r="E16" s="30" t="s">
        <v>228</v>
      </c>
      <c r="F16" s="352" t="s">
        <v>227</v>
      </c>
    </row>
    <row r="17" spans="1:6" ht="38.25">
      <c r="A17" s="334" t="s">
        <v>105</v>
      </c>
      <c r="B17" s="55" t="s">
        <v>106</v>
      </c>
      <c r="C17" s="30" t="s">
        <v>107</v>
      </c>
      <c r="D17" s="25">
        <v>0</v>
      </c>
      <c r="E17" s="30"/>
      <c r="F17" s="343"/>
    </row>
    <row r="18" spans="1:6">
      <c r="A18" s="334"/>
      <c r="B18" s="55"/>
      <c r="C18" s="1" t="s">
        <v>544</v>
      </c>
      <c r="D18" s="1"/>
      <c r="E18" s="1"/>
      <c r="F18" s="343"/>
    </row>
    <row r="19" spans="1:6">
      <c r="A19" s="334"/>
      <c r="B19" s="55"/>
      <c r="C19" s="1" t="s">
        <v>544</v>
      </c>
      <c r="D19" s="1"/>
      <c r="E19" s="1"/>
      <c r="F19" s="343"/>
    </row>
    <row r="20" spans="1:6" ht="128.25" thickBot="1">
      <c r="A20" s="344" t="s">
        <v>114</v>
      </c>
      <c r="B20" s="345" t="s">
        <v>115</v>
      </c>
      <c r="C20" s="345" t="s">
        <v>116</v>
      </c>
      <c r="D20" s="345" t="s">
        <v>504</v>
      </c>
      <c r="E20" s="345" t="s">
        <v>226</v>
      </c>
      <c r="F20" s="346" t="s">
        <v>257</v>
      </c>
    </row>
    <row r="23" spans="1:6" ht="13.5" thickBot="1"/>
    <row r="24" spans="1:6" ht="26.25" thickBot="1">
      <c r="A24" s="348" t="s">
        <v>0</v>
      </c>
      <c r="B24" s="27" t="s">
        <v>1</v>
      </c>
      <c r="C24" s="27" t="s">
        <v>2</v>
      </c>
      <c r="D24" s="27" t="s">
        <v>148</v>
      </c>
      <c r="E24" s="27" t="s">
        <v>3</v>
      </c>
      <c r="F24" s="349" t="s">
        <v>483</v>
      </c>
    </row>
    <row r="25" spans="1:6">
      <c r="A25" s="359" t="s">
        <v>269</v>
      </c>
      <c r="B25" s="360"/>
      <c r="C25" s="360"/>
      <c r="D25" s="361" t="s">
        <v>266</v>
      </c>
      <c r="E25" s="361" t="s">
        <v>266</v>
      </c>
      <c r="F25" s="362" t="s">
        <v>266</v>
      </c>
    </row>
    <row r="26" spans="1:6" ht="76.5">
      <c r="A26" s="386" t="s">
        <v>309</v>
      </c>
      <c r="B26" s="31" t="s">
        <v>310</v>
      </c>
      <c r="C26" s="13" t="s">
        <v>311</v>
      </c>
      <c r="D26" s="48">
        <v>0.15</v>
      </c>
      <c r="E26" s="36" t="s">
        <v>312</v>
      </c>
      <c r="F26" s="352" t="s">
        <v>497</v>
      </c>
    </row>
    <row r="27" spans="1:6" ht="39" thickBot="1">
      <c r="A27" s="344" t="s">
        <v>350</v>
      </c>
      <c r="B27" s="345" t="s">
        <v>351</v>
      </c>
      <c r="C27" s="345" t="s">
        <v>352</v>
      </c>
      <c r="D27" s="345">
        <v>2</v>
      </c>
      <c r="E27" s="345" t="s">
        <v>202</v>
      </c>
      <c r="F27" s="346" t="s">
        <v>498</v>
      </c>
    </row>
  </sheetData>
  <mergeCells count="22">
    <mergeCell ref="A25:C25"/>
    <mergeCell ref="A2:A3"/>
    <mergeCell ref="B2:B3"/>
    <mergeCell ref="F2:F3"/>
    <mergeCell ref="A4:A5"/>
    <mergeCell ref="B4:B5"/>
    <mergeCell ref="F4:F5"/>
    <mergeCell ref="A6:A7"/>
    <mergeCell ref="B6:B7"/>
    <mergeCell ref="F6:F7"/>
    <mergeCell ref="A8:A9"/>
    <mergeCell ref="B8:B9"/>
    <mergeCell ref="F8:F9"/>
    <mergeCell ref="A10:A11"/>
    <mergeCell ref="B10:B11"/>
    <mergeCell ref="F10:F11"/>
    <mergeCell ref="A17:A19"/>
    <mergeCell ref="B17:B19"/>
    <mergeCell ref="F17:F19"/>
    <mergeCell ref="A12:A13"/>
    <mergeCell ref="B12:B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Supuestos</vt:lpstr>
      <vt:lpstr>Consolidado</vt:lpstr>
      <vt:lpstr>Salud</vt:lpstr>
      <vt:lpstr>Emprendimiento</vt:lpstr>
      <vt:lpstr>Turismo</vt:lpstr>
      <vt:lpstr>Seguridad</vt:lpstr>
      <vt:lpstr>Cultura</vt:lpstr>
      <vt:lpstr>Gobierno electrónico</vt:lpstr>
      <vt:lpstr>Prevencion</vt:lpstr>
      <vt:lpstr>Comunidades</vt:lpstr>
      <vt:lpstr>Contenidos</vt:lpstr>
      <vt:lpstr>Participacion</vt:lpstr>
      <vt:lpstr>Innovación</vt:lpstr>
      <vt:lpstr>Movilidad</vt:lpstr>
      <vt:lpstr>Datos Bibliotecas </vt:lpstr>
      <vt:lpstr>Comunidades!_ftnref1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ESTEFANIAVV</dc:creator>
  <cp:lastModifiedBy>ESTEFANIAVV</cp:lastModifiedBy>
  <dcterms:created xsi:type="dcterms:W3CDTF">2011-10-04T21:31:46Z</dcterms:created>
  <dcterms:modified xsi:type="dcterms:W3CDTF">2011-12-16T00:08:33Z</dcterms:modified>
</cp:coreProperties>
</file>